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ucia\Desktop\SUPERPLANILHA UPDATE\"/>
    </mc:Choice>
  </mc:AlternateContent>
  <xr:revisionPtr revIDLastSave="0" documentId="13_ncr:1_{B0B822A6-DFEA-4062-94E8-D75771083D05}" xr6:coauthVersionLast="47" xr6:coauthVersionMax="47" xr10:uidLastSave="{00000000-0000-0000-0000-000000000000}"/>
  <bookViews>
    <workbookView xWindow="20370" yWindow="-120" windowWidth="29040" windowHeight="15720" tabRatio="822" xr2:uid="{00000000-000D-0000-FFFF-FFFF00000000}"/>
  </bookViews>
  <sheets>
    <sheet name="Instructions" sheetId="1" r:id="rId1"/>
    <sheet name="Overview" sheetId="2" r:id="rId2"/>
    <sheet name="Geometry" sheetId="3" r:id="rId3"/>
    <sheet name="Cosmic" sheetId="4" state="hidden" r:id="rId4"/>
    <sheet name="Occult Data" sheetId="55" state="hidden" r:id="rId5"/>
    <sheet name="Draft" sheetId="57" r:id="rId6"/>
    <sheet name="Example (Row 2)" sheetId="5" r:id="rId7"/>
    <sheet name="Row 3" sheetId="6" r:id="rId8"/>
    <sheet name="Row 4" sheetId="7" r:id="rId9"/>
    <sheet name="Row 5" sheetId="8" r:id="rId10"/>
    <sheet name="Row 6" sheetId="9" r:id="rId11"/>
    <sheet name="Row 7" sheetId="10" r:id="rId12"/>
    <sheet name="Row 8" sheetId="11" r:id="rId13"/>
    <sheet name="Row 9" sheetId="12" r:id="rId14"/>
    <sheet name="Row 10" sheetId="13" r:id="rId15"/>
    <sheet name="Row 11" sheetId="14" r:id="rId16"/>
    <sheet name="Row 12" sheetId="15" r:id="rId17"/>
    <sheet name="Row 13" sheetId="16" r:id="rId18"/>
    <sheet name="Row 14" sheetId="17" r:id="rId19"/>
    <sheet name="Row 15" sheetId="18" r:id="rId20"/>
    <sheet name="Row 16" sheetId="19" r:id="rId21"/>
    <sheet name="Row 17" sheetId="20" r:id="rId22"/>
    <sheet name="Row 18" sheetId="21" r:id="rId23"/>
    <sheet name="Row 19" sheetId="22" r:id="rId24"/>
    <sheet name="Row 20" sheetId="23" r:id="rId25"/>
    <sheet name="Row 21" sheetId="24" r:id="rId26"/>
    <sheet name="Row 22" sheetId="25" r:id="rId27"/>
    <sheet name="Row 23" sheetId="26" r:id="rId28"/>
    <sheet name="Row 24" sheetId="27" r:id="rId29"/>
    <sheet name="Row 25" sheetId="28" r:id="rId30"/>
    <sheet name="Row 26" sheetId="29" r:id="rId31"/>
    <sheet name="Row 27" sheetId="30" r:id="rId32"/>
    <sheet name="Row 28" sheetId="31" r:id="rId33"/>
    <sheet name="Row 29" sheetId="32" r:id="rId34"/>
    <sheet name="Row 30" sheetId="33" r:id="rId35"/>
    <sheet name="Row 31" sheetId="34" r:id="rId36"/>
    <sheet name="Row 32" sheetId="35" r:id="rId37"/>
    <sheet name="Row 33" sheetId="36" r:id="rId38"/>
    <sheet name="Row 34" sheetId="37" r:id="rId39"/>
    <sheet name="Row 35" sheetId="38" r:id="rId40"/>
    <sheet name="Row 36" sheetId="39" r:id="rId41"/>
    <sheet name="Row 37" sheetId="40" r:id="rId42"/>
    <sheet name="Row 38" sheetId="41" r:id="rId43"/>
    <sheet name="Row 39" sheetId="42" r:id="rId44"/>
    <sheet name="Row 40" sheetId="43" r:id="rId45"/>
    <sheet name="Row 41" sheetId="44" r:id="rId46"/>
    <sheet name="Row 42" sheetId="45" r:id="rId47"/>
    <sheet name="Row 43" sheetId="46" r:id="rId48"/>
    <sheet name="Row 44" sheetId="47" r:id="rId49"/>
    <sheet name="Row 45" sheetId="48" r:id="rId50"/>
    <sheet name="Row 46" sheetId="49" r:id="rId51"/>
    <sheet name="Row 47" sheetId="50" r:id="rId52"/>
    <sheet name="Row 48" sheetId="51" r:id="rId53"/>
    <sheet name="Row 49" sheetId="52" r:id="rId54"/>
    <sheet name="Row 50" sheetId="53" r:id="rId55"/>
    <sheet name="Row 51" sheetId="54" r:id="rId56"/>
  </sheet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F3" i="6" l="1"/>
  <c r="G3" i="6" s="1"/>
  <c r="F4" i="6"/>
  <c r="F5" i="6"/>
  <c r="F6" i="6"/>
  <c r="F7" i="6"/>
  <c r="F8" i="6"/>
  <c r="F9" i="6"/>
  <c r="F10" i="6"/>
  <c r="F11" i="6"/>
  <c r="G11" i="6" s="1"/>
  <c r="F12" i="6"/>
  <c r="F13" i="6"/>
  <c r="F14" i="6"/>
  <c r="F15" i="6"/>
  <c r="F16" i="6"/>
  <c r="F17" i="6"/>
  <c r="F18" i="6"/>
  <c r="F19" i="6"/>
  <c r="G19" i="6" s="1"/>
  <c r="F20" i="6"/>
  <c r="F3" i="7"/>
  <c r="F4" i="7"/>
  <c r="F5" i="7"/>
  <c r="F6" i="7"/>
  <c r="F7" i="7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3" i="8"/>
  <c r="F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3" i="9"/>
  <c r="F4" i="9"/>
  <c r="F5" i="9"/>
  <c r="F6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3" i="10"/>
  <c r="F4" i="10"/>
  <c r="F5" i="10"/>
  <c r="F6" i="10"/>
  <c r="F7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3" i="11"/>
  <c r="F4" i="11"/>
  <c r="F5" i="11"/>
  <c r="F6" i="11"/>
  <c r="F7" i="11"/>
  <c r="F8" i="11"/>
  <c r="F9" i="11"/>
  <c r="F10" i="11"/>
  <c r="F11" i="11"/>
  <c r="F12" i="11"/>
  <c r="F13" i="11"/>
  <c r="F14" i="11"/>
  <c r="F15" i="11"/>
  <c r="F16" i="11"/>
  <c r="F17" i="11"/>
  <c r="F18" i="11"/>
  <c r="F19" i="11"/>
  <c r="F20" i="11"/>
  <c r="F3" i="12"/>
  <c r="F4" i="12"/>
  <c r="F5" i="12"/>
  <c r="F6" i="12"/>
  <c r="F7" i="12"/>
  <c r="F8" i="12"/>
  <c r="F9" i="12"/>
  <c r="F10" i="12"/>
  <c r="F11" i="12"/>
  <c r="F12" i="12"/>
  <c r="F13" i="12"/>
  <c r="F14" i="12"/>
  <c r="F15" i="12"/>
  <c r="F16" i="12"/>
  <c r="F17" i="12"/>
  <c r="F18" i="12"/>
  <c r="F19" i="12"/>
  <c r="F20" i="12"/>
  <c r="F3" i="13"/>
  <c r="F4" i="13"/>
  <c r="F5" i="13"/>
  <c r="F6" i="13"/>
  <c r="F7" i="13"/>
  <c r="F8" i="13"/>
  <c r="F9" i="13"/>
  <c r="F10" i="13"/>
  <c r="F11" i="13"/>
  <c r="F12" i="13"/>
  <c r="F13" i="13"/>
  <c r="F14" i="13"/>
  <c r="F15" i="13"/>
  <c r="F16" i="13"/>
  <c r="F17" i="13"/>
  <c r="F18" i="13"/>
  <c r="F19" i="13"/>
  <c r="F20" i="13"/>
  <c r="F3" i="14"/>
  <c r="F4" i="14"/>
  <c r="F5" i="14"/>
  <c r="F6" i="14"/>
  <c r="F7" i="14"/>
  <c r="F8" i="14"/>
  <c r="F9" i="14"/>
  <c r="F10" i="14"/>
  <c r="F11" i="14"/>
  <c r="F12" i="14"/>
  <c r="F13" i="14"/>
  <c r="F14" i="14"/>
  <c r="F15" i="14"/>
  <c r="F16" i="14"/>
  <c r="F17" i="14"/>
  <c r="F18" i="14"/>
  <c r="F19" i="14"/>
  <c r="F20" i="14"/>
  <c r="F3" i="15"/>
  <c r="F4" i="15"/>
  <c r="F5" i="15"/>
  <c r="F6" i="15"/>
  <c r="F7" i="15"/>
  <c r="K2" i="15" s="1"/>
  <c r="K3" i="15" s="1"/>
  <c r="AS12" i="2" s="1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3" i="16"/>
  <c r="F4" i="16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3" i="17"/>
  <c r="F4" i="17"/>
  <c r="F5" i="17"/>
  <c r="F6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3" i="18"/>
  <c r="F4" i="18"/>
  <c r="F5" i="18"/>
  <c r="F6" i="18"/>
  <c r="F7" i="18"/>
  <c r="F8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3" i="19"/>
  <c r="F4" i="19"/>
  <c r="F5" i="19"/>
  <c r="F6" i="19"/>
  <c r="F7" i="19"/>
  <c r="F8" i="19"/>
  <c r="F9" i="19"/>
  <c r="F10" i="19"/>
  <c r="F11" i="19"/>
  <c r="F12" i="19"/>
  <c r="F13" i="19"/>
  <c r="F14" i="19"/>
  <c r="F15" i="19"/>
  <c r="F16" i="19"/>
  <c r="F17" i="19"/>
  <c r="F18" i="19"/>
  <c r="F19" i="19"/>
  <c r="F20" i="19"/>
  <c r="F3" i="20"/>
  <c r="F4" i="20"/>
  <c r="F5" i="20"/>
  <c r="F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3" i="21"/>
  <c r="F4" i="21"/>
  <c r="F5" i="21"/>
  <c r="F6" i="21"/>
  <c r="F7" i="21"/>
  <c r="F8" i="21"/>
  <c r="F9" i="21"/>
  <c r="F10" i="21"/>
  <c r="F11" i="21"/>
  <c r="K5" i="21" s="1"/>
  <c r="F12" i="21"/>
  <c r="F13" i="21"/>
  <c r="F14" i="21"/>
  <c r="F15" i="21"/>
  <c r="F16" i="21"/>
  <c r="F17" i="21"/>
  <c r="F18" i="21"/>
  <c r="F19" i="21"/>
  <c r="F20" i="21"/>
  <c r="F3" i="22"/>
  <c r="F4" i="22"/>
  <c r="F5" i="22"/>
  <c r="F6" i="22"/>
  <c r="F7" i="22"/>
  <c r="F8" i="22"/>
  <c r="F9" i="22"/>
  <c r="F10" i="22"/>
  <c r="F11" i="22"/>
  <c r="F12" i="22"/>
  <c r="F13" i="22"/>
  <c r="F14" i="22"/>
  <c r="F15" i="22"/>
  <c r="F16" i="22"/>
  <c r="F17" i="22"/>
  <c r="F18" i="22"/>
  <c r="F19" i="22"/>
  <c r="F20" i="22"/>
  <c r="F3" i="23"/>
  <c r="F4" i="23"/>
  <c r="F5" i="23"/>
  <c r="F6" i="23"/>
  <c r="F7" i="23"/>
  <c r="F8" i="23"/>
  <c r="F9" i="23"/>
  <c r="F10" i="23"/>
  <c r="F11" i="23"/>
  <c r="F12" i="23"/>
  <c r="F13" i="23"/>
  <c r="F14" i="23"/>
  <c r="F15" i="23"/>
  <c r="F16" i="23"/>
  <c r="F17" i="23"/>
  <c r="F18" i="23"/>
  <c r="F19" i="23"/>
  <c r="F20" i="23"/>
  <c r="F3" i="24"/>
  <c r="F4" i="24"/>
  <c r="F5" i="24"/>
  <c r="F6" i="24"/>
  <c r="F7" i="24"/>
  <c r="F8" i="24"/>
  <c r="F9" i="24"/>
  <c r="F10" i="24"/>
  <c r="F11" i="24"/>
  <c r="F12" i="24"/>
  <c r="F13" i="24"/>
  <c r="F14" i="24"/>
  <c r="F15" i="24"/>
  <c r="F16" i="24"/>
  <c r="F17" i="24"/>
  <c r="F18" i="24"/>
  <c r="F19" i="24"/>
  <c r="F20" i="24"/>
  <c r="F3" i="25"/>
  <c r="F4" i="25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3" i="26"/>
  <c r="F4" i="26"/>
  <c r="F5" i="26"/>
  <c r="F6" i="26"/>
  <c r="F7" i="26"/>
  <c r="F8" i="26"/>
  <c r="F9" i="26"/>
  <c r="F10" i="26"/>
  <c r="F11" i="26"/>
  <c r="F12" i="26"/>
  <c r="F13" i="26"/>
  <c r="F14" i="26"/>
  <c r="F15" i="26"/>
  <c r="F16" i="26"/>
  <c r="F17" i="26"/>
  <c r="F18" i="26"/>
  <c r="F19" i="26"/>
  <c r="F20" i="26"/>
  <c r="F3" i="27"/>
  <c r="F4" i="27"/>
  <c r="F5" i="27"/>
  <c r="F6" i="27"/>
  <c r="F7" i="27"/>
  <c r="F8" i="27"/>
  <c r="F9" i="27"/>
  <c r="F10" i="27"/>
  <c r="F11" i="27"/>
  <c r="F12" i="27"/>
  <c r="F13" i="27"/>
  <c r="F14" i="27"/>
  <c r="F15" i="27"/>
  <c r="F16" i="27"/>
  <c r="F17" i="27"/>
  <c r="F18" i="27"/>
  <c r="F19" i="27"/>
  <c r="F20" i="27"/>
  <c r="F3" i="28"/>
  <c r="F4" i="28"/>
  <c r="F5" i="28"/>
  <c r="F6" i="28"/>
  <c r="F7" i="28"/>
  <c r="F8" i="28"/>
  <c r="F9" i="28"/>
  <c r="F10" i="28"/>
  <c r="F11" i="28"/>
  <c r="F12" i="28"/>
  <c r="F13" i="28"/>
  <c r="F14" i="28"/>
  <c r="F15" i="28"/>
  <c r="F16" i="28"/>
  <c r="F17" i="28"/>
  <c r="F18" i="28"/>
  <c r="F19" i="28"/>
  <c r="F20" i="28"/>
  <c r="F3" i="29"/>
  <c r="F4" i="29"/>
  <c r="F5" i="29"/>
  <c r="F6" i="29"/>
  <c r="F7" i="29"/>
  <c r="F8" i="29"/>
  <c r="F9" i="29"/>
  <c r="F10" i="29"/>
  <c r="F11" i="29"/>
  <c r="F12" i="29"/>
  <c r="F13" i="29"/>
  <c r="F14" i="29"/>
  <c r="F15" i="29"/>
  <c r="F16" i="29"/>
  <c r="F17" i="29"/>
  <c r="F18" i="29"/>
  <c r="F19" i="29"/>
  <c r="F20" i="29"/>
  <c r="F3" i="30"/>
  <c r="F4" i="30"/>
  <c r="F5" i="30"/>
  <c r="F6" i="30"/>
  <c r="F7" i="30"/>
  <c r="F8" i="30"/>
  <c r="F9" i="30"/>
  <c r="F10" i="30"/>
  <c r="F11" i="30"/>
  <c r="F12" i="30"/>
  <c r="F13" i="30"/>
  <c r="F14" i="30"/>
  <c r="F15" i="30"/>
  <c r="F16" i="30"/>
  <c r="F17" i="30"/>
  <c r="F18" i="30"/>
  <c r="F19" i="30"/>
  <c r="F20" i="30"/>
  <c r="F3" i="31"/>
  <c r="F4" i="31"/>
  <c r="F5" i="31"/>
  <c r="F6" i="31"/>
  <c r="F7" i="31"/>
  <c r="F8" i="31"/>
  <c r="F9" i="31"/>
  <c r="F10" i="31"/>
  <c r="F11" i="31"/>
  <c r="F12" i="31"/>
  <c r="F13" i="31"/>
  <c r="F14" i="31"/>
  <c r="F15" i="31"/>
  <c r="F16" i="31"/>
  <c r="F17" i="31"/>
  <c r="F18" i="31"/>
  <c r="F19" i="31"/>
  <c r="F20" i="31"/>
  <c r="F3" i="32"/>
  <c r="F4" i="32"/>
  <c r="F5" i="32"/>
  <c r="F6" i="32"/>
  <c r="F7" i="32"/>
  <c r="F8" i="32"/>
  <c r="F9" i="32"/>
  <c r="F10" i="32"/>
  <c r="F11" i="32"/>
  <c r="F12" i="32"/>
  <c r="F13" i="32"/>
  <c r="F14" i="32"/>
  <c r="F15" i="32"/>
  <c r="F16" i="32"/>
  <c r="F17" i="32"/>
  <c r="F18" i="32"/>
  <c r="F19" i="32"/>
  <c r="F20" i="32"/>
  <c r="F3" i="33"/>
  <c r="F4" i="33"/>
  <c r="F5" i="33"/>
  <c r="F6" i="33"/>
  <c r="F7" i="33"/>
  <c r="F8" i="33"/>
  <c r="F9" i="33"/>
  <c r="F10" i="33"/>
  <c r="F11" i="33"/>
  <c r="F12" i="33"/>
  <c r="F13" i="33"/>
  <c r="F14" i="33"/>
  <c r="F15" i="33"/>
  <c r="F16" i="33"/>
  <c r="F17" i="33"/>
  <c r="F18" i="33"/>
  <c r="F19" i="33"/>
  <c r="F20" i="33"/>
  <c r="F3" i="34"/>
  <c r="F4" i="34"/>
  <c r="F5" i="34"/>
  <c r="F6" i="34"/>
  <c r="F7" i="34"/>
  <c r="F8" i="34"/>
  <c r="F9" i="34"/>
  <c r="F10" i="34"/>
  <c r="F11" i="34"/>
  <c r="F12" i="34"/>
  <c r="F13" i="34"/>
  <c r="F14" i="34"/>
  <c r="F15" i="34"/>
  <c r="F16" i="34"/>
  <c r="F17" i="34"/>
  <c r="F18" i="34"/>
  <c r="F19" i="34"/>
  <c r="F20" i="34"/>
  <c r="F3" i="35"/>
  <c r="F4" i="35"/>
  <c r="F5" i="35"/>
  <c r="F6" i="35"/>
  <c r="F7" i="35"/>
  <c r="F8" i="35"/>
  <c r="F9" i="35"/>
  <c r="F10" i="35"/>
  <c r="F11" i="35"/>
  <c r="F12" i="35"/>
  <c r="F13" i="35"/>
  <c r="F14" i="35"/>
  <c r="F15" i="35"/>
  <c r="F16" i="35"/>
  <c r="F17" i="35"/>
  <c r="F18" i="35"/>
  <c r="F19" i="35"/>
  <c r="F20" i="35"/>
  <c r="F3" i="36"/>
  <c r="F4" i="36"/>
  <c r="F5" i="36"/>
  <c r="F6" i="36"/>
  <c r="F7" i="36"/>
  <c r="F8" i="36"/>
  <c r="F9" i="36"/>
  <c r="F10" i="36"/>
  <c r="F11" i="36"/>
  <c r="F12" i="36"/>
  <c r="F13" i="36"/>
  <c r="F14" i="36"/>
  <c r="F15" i="36"/>
  <c r="F16" i="36"/>
  <c r="F17" i="36"/>
  <c r="F18" i="36"/>
  <c r="F19" i="36"/>
  <c r="F20" i="36"/>
  <c r="F3" i="37"/>
  <c r="F4" i="37"/>
  <c r="F5" i="37"/>
  <c r="F6" i="37"/>
  <c r="F7" i="37"/>
  <c r="F8" i="37"/>
  <c r="F9" i="37"/>
  <c r="F10" i="37"/>
  <c r="F11" i="37"/>
  <c r="F12" i="37"/>
  <c r="F13" i="37"/>
  <c r="F14" i="37"/>
  <c r="F15" i="37"/>
  <c r="F16" i="37"/>
  <c r="F17" i="37"/>
  <c r="F18" i="37"/>
  <c r="F19" i="37"/>
  <c r="F20" i="37"/>
  <c r="F3" i="38"/>
  <c r="F4" i="38"/>
  <c r="F5" i="38"/>
  <c r="F6" i="38"/>
  <c r="F7" i="38"/>
  <c r="F8" i="38"/>
  <c r="F9" i="38"/>
  <c r="F10" i="38"/>
  <c r="F11" i="38"/>
  <c r="F12" i="38"/>
  <c r="F13" i="38"/>
  <c r="F14" i="38"/>
  <c r="F15" i="38"/>
  <c r="F16" i="38"/>
  <c r="F17" i="38"/>
  <c r="F18" i="38"/>
  <c r="F19" i="38"/>
  <c r="F20" i="38"/>
  <c r="F3" i="39"/>
  <c r="F4" i="39"/>
  <c r="F5" i="39"/>
  <c r="F6" i="39"/>
  <c r="F7" i="39"/>
  <c r="F8" i="39"/>
  <c r="F9" i="39"/>
  <c r="F10" i="39"/>
  <c r="F11" i="39"/>
  <c r="F12" i="39"/>
  <c r="F13" i="39"/>
  <c r="F14" i="39"/>
  <c r="F15" i="39"/>
  <c r="F16" i="39"/>
  <c r="F17" i="39"/>
  <c r="F18" i="39"/>
  <c r="F19" i="39"/>
  <c r="F20" i="39"/>
  <c r="F3" i="40"/>
  <c r="F4" i="40"/>
  <c r="F5" i="40"/>
  <c r="F6" i="40"/>
  <c r="F7" i="40"/>
  <c r="F8" i="40"/>
  <c r="F9" i="40"/>
  <c r="F10" i="40"/>
  <c r="F11" i="40"/>
  <c r="F12" i="40"/>
  <c r="F13" i="40"/>
  <c r="F14" i="40"/>
  <c r="F15" i="40"/>
  <c r="F16" i="40"/>
  <c r="F17" i="40"/>
  <c r="F18" i="40"/>
  <c r="F19" i="40"/>
  <c r="F20" i="40"/>
  <c r="F3" i="41"/>
  <c r="F4" i="41"/>
  <c r="F5" i="41"/>
  <c r="F6" i="41"/>
  <c r="F7" i="41"/>
  <c r="F8" i="41"/>
  <c r="F9" i="41"/>
  <c r="F10" i="41"/>
  <c r="F11" i="41"/>
  <c r="F12" i="41"/>
  <c r="F13" i="41"/>
  <c r="F14" i="41"/>
  <c r="F15" i="41"/>
  <c r="F16" i="41"/>
  <c r="F17" i="41"/>
  <c r="F18" i="41"/>
  <c r="F19" i="41"/>
  <c r="F20" i="41"/>
  <c r="F3" i="42"/>
  <c r="F4" i="42"/>
  <c r="F5" i="42"/>
  <c r="F6" i="42"/>
  <c r="F7" i="42"/>
  <c r="F8" i="42"/>
  <c r="F9" i="42"/>
  <c r="F10" i="42"/>
  <c r="F11" i="42"/>
  <c r="F12" i="42"/>
  <c r="F13" i="42"/>
  <c r="F14" i="42"/>
  <c r="F15" i="42"/>
  <c r="F16" i="42"/>
  <c r="F17" i="42"/>
  <c r="F18" i="42"/>
  <c r="F19" i="42"/>
  <c r="F20" i="42"/>
  <c r="F3" i="43"/>
  <c r="F4" i="43"/>
  <c r="F5" i="43"/>
  <c r="F6" i="43"/>
  <c r="F7" i="43"/>
  <c r="F8" i="43"/>
  <c r="F9" i="43"/>
  <c r="F10" i="43"/>
  <c r="F11" i="43"/>
  <c r="F12" i="43"/>
  <c r="F13" i="43"/>
  <c r="F14" i="43"/>
  <c r="F15" i="43"/>
  <c r="F16" i="43"/>
  <c r="F17" i="43"/>
  <c r="F18" i="43"/>
  <c r="F19" i="43"/>
  <c r="F20" i="43"/>
  <c r="F3" i="44"/>
  <c r="F4" i="44"/>
  <c r="F5" i="44"/>
  <c r="F6" i="44"/>
  <c r="F7" i="44"/>
  <c r="F8" i="44"/>
  <c r="F9" i="44"/>
  <c r="F10" i="44"/>
  <c r="F11" i="44"/>
  <c r="F12" i="44"/>
  <c r="F13" i="44"/>
  <c r="F14" i="44"/>
  <c r="F15" i="44"/>
  <c r="F16" i="44"/>
  <c r="F17" i="44"/>
  <c r="F18" i="44"/>
  <c r="F19" i="44"/>
  <c r="F20" i="44"/>
  <c r="F3" i="45"/>
  <c r="F4" i="45"/>
  <c r="F5" i="45"/>
  <c r="F6" i="45"/>
  <c r="F7" i="45"/>
  <c r="F8" i="45"/>
  <c r="F9" i="45"/>
  <c r="F10" i="45"/>
  <c r="F11" i="45"/>
  <c r="F12" i="45"/>
  <c r="F13" i="45"/>
  <c r="F14" i="45"/>
  <c r="F15" i="45"/>
  <c r="F16" i="45"/>
  <c r="F17" i="45"/>
  <c r="F18" i="45"/>
  <c r="F19" i="45"/>
  <c r="F20" i="45"/>
  <c r="F3" i="46"/>
  <c r="F4" i="46"/>
  <c r="F5" i="46"/>
  <c r="F6" i="46"/>
  <c r="F7" i="46"/>
  <c r="F8" i="46"/>
  <c r="F9" i="46"/>
  <c r="F10" i="46"/>
  <c r="F11" i="46"/>
  <c r="F12" i="46"/>
  <c r="F13" i="46"/>
  <c r="F14" i="46"/>
  <c r="F15" i="46"/>
  <c r="F16" i="46"/>
  <c r="F17" i="46"/>
  <c r="F18" i="46"/>
  <c r="F19" i="46"/>
  <c r="F20" i="46"/>
  <c r="F3" i="47"/>
  <c r="F4" i="47"/>
  <c r="F5" i="47"/>
  <c r="F6" i="47"/>
  <c r="F7" i="47"/>
  <c r="F8" i="47"/>
  <c r="F9" i="47"/>
  <c r="F10" i="47"/>
  <c r="F11" i="47"/>
  <c r="F12" i="47"/>
  <c r="F13" i="47"/>
  <c r="F14" i="47"/>
  <c r="F15" i="47"/>
  <c r="F16" i="47"/>
  <c r="F17" i="47"/>
  <c r="F18" i="47"/>
  <c r="F19" i="47"/>
  <c r="F20" i="47"/>
  <c r="F3" i="48"/>
  <c r="F4" i="48"/>
  <c r="F5" i="48"/>
  <c r="F6" i="48"/>
  <c r="F7" i="48"/>
  <c r="F8" i="48"/>
  <c r="F9" i="48"/>
  <c r="F10" i="48"/>
  <c r="F11" i="48"/>
  <c r="F12" i="48"/>
  <c r="F13" i="48"/>
  <c r="F14" i="48"/>
  <c r="F15" i="48"/>
  <c r="F16" i="48"/>
  <c r="F17" i="48"/>
  <c r="F18" i="48"/>
  <c r="F19" i="48"/>
  <c r="F20" i="48"/>
  <c r="F3" i="49"/>
  <c r="F4" i="49"/>
  <c r="F5" i="49"/>
  <c r="F6" i="49"/>
  <c r="F7" i="49"/>
  <c r="F8" i="49"/>
  <c r="F9" i="49"/>
  <c r="F10" i="49"/>
  <c r="F11" i="49"/>
  <c r="F12" i="49"/>
  <c r="F13" i="49"/>
  <c r="F14" i="49"/>
  <c r="F15" i="49"/>
  <c r="F16" i="49"/>
  <c r="F17" i="49"/>
  <c r="F18" i="49"/>
  <c r="F19" i="49"/>
  <c r="F20" i="49"/>
  <c r="F3" i="50"/>
  <c r="F4" i="50"/>
  <c r="F5" i="50"/>
  <c r="F6" i="50"/>
  <c r="F7" i="50"/>
  <c r="F8" i="50"/>
  <c r="F9" i="50"/>
  <c r="F10" i="50"/>
  <c r="F11" i="50"/>
  <c r="F12" i="50"/>
  <c r="F13" i="50"/>
  <c r="F14" i="50"/>
  <c r="F15" i="50"/>
  <c r="F16" i="50"/>
  <c r="F17" i="50"/>
  <c r="F18" i="50"/>
  <c r="F19" i="50"/>
  <c r="F20" i="50"/>
  <c r="F3" i="51"/>
  <c r="F4" i="51"/>
  <c r="F5" i="51"/>
  <c r="F6" i="51"/>
  <c r="F7" i="51"/>
  <c r="F8" i="51"/>
  <c r="F9" i="51"/>
  <c r="F10" i="51"/>
  <c r="F11" i="51"/>
  <c r="F12" i="51"/>
  <c r="F13" i="51"/>
  <c r="F14" i="51"/>
  <c r="F15" i="51"/>
  <c r="F16" i="51"/>
  <c r="F17" i="51"/>
  <c r="F18" i="51"/>
  <c r="F19" i="51"/>
  <c r="F20" i="51"/>
  <c r="F3" i="52"/>
  <c r="F4" i="52"/>
  <c r="F5" i="52"/>
  <c r="F6" i="52"/>
  <c r="F7" i="52"/>
  <c r="F8" i="52"/>
  <c r="F9" i="52"/>
  <c r="F10" i="52"/>
  <c r="F11" i="52"/>
  <c r="F12" i="52"/>
  <c r="F13" i="52"/>
  <c r="F14" i="52"/>
  <c r="F15" i="52"/>
  <c r="F16" i="52"/>
  <c r="F17" i="52"/>
  <c r="F18" i="52"/>
  <c r="F19" i="52"/>
  <c r="F20" i="52"/>
  <c r="F3" i="53"/>
  <c r="G3" i="53" s="1"/>
  <c r="F4" i="53"/>
  <c r="G4" i="53" s="1"/>
  <c r="F5" i="53"/>
  <c r="G5" i="53" s="1"/>
  <c r="F6" i="53"/>
  <c r="G6" i="53" s="1"/>
  <c r="F7" i="53"/>
  <c r="F8" i="53"/>
  <c r="G8" i="53" s="1"/>
  <c r="F9" i="53"/>
  <c r="F10" i="53"/>
  <c r="F11" i="53"/>
  <c r="G11" i="53" s="1"/>
  <c r="F12" i="53"/>
  <c r="G12" i="53" s="1"/>
  <c r="F13" i="53"/>
  <c r="G13" i="53" s="1"/>
  <c r="F14" i="53"/>
  <c r="G14" i="53" s="1"/>
  <c r="F15" i="53"/>
  <c r="F16" i="53"/>
  <c r="F17" i="53"/>
  <c r="F18" i="53"/>
  <c r="F19" i="53"/>
  <c r="G19" i="53" s="1"/>
  <c r="F20" i="53"/>
  <c r="G20" i="53" s="1"/>
  <c r="F3" i="54"/>
  <c r="F4" i="54"/>
  <c r="F5" i="54"/>
  <c r="F6" i="54"/>
  <c r="F7" i="54"/>
  <c r="F8" i="54"/>
  <c r="F9" i="54"/>
  <c r="F10" i="54"/>
  <c r="F11" i="54"/>
  <c r="F12" i="54"/>
  <c r="F13" i="54"/>
  <c r="F14" i="54"/>
  <c r="F15" i="54"/>
  <c r="F16" i="54"/>
  <c r="F17" i="54"/>
  <c r="F18" i="54"/>
  <c r="F19" i="54"/>
  <c r="F20" i="54"/>
  <c r="F3" i="5"/>
  <c r="G3" i="5" s="1"/>
  <c r="F4" i="5"/>
  <c r="F5" i="5"/>
  <c r="G5" i="5" s="1"/>
  <c r="F6" i="5"/>
  <c r="G6" i="5" s="1"/>
  <c r="F7" i="5"/>
  <c r="G7" i="5" s="1"/>
  <c r="F8" i="5"/>
  <c r="F9" i="5"/>
  <c r="F10" i="5"/>
  <c r="F11" i="5"/>
  <c r="G11" i="5" s="1"/>
  <c r="F12" i="5"/>
  <c r="F13" i="5"/>
  <c r="F14" i="5"/>
  <c r="F15" i="5"/>
  <c r="F16" i="5"/>
  <c r="F17" i="5"/>
  <c r="G17" i="5" s="1"/>
  <c r="F18" i="5"/>
  <c r="G18" i="5" s="1"/>
  <c r="F19" i="5"/>
  <c r="G19" i="5" s="1"/>
  <c r="F20" i="5"/>
  <c r="G20" i="5" s="1"/>
  <c r="BP4" i="2"/>
  <c r="BQ4" i="2"/>
  <c r="BP5" i="2"/>
  <c r="BQ5" i="2"/>
  <c r="BP6" i="2"/>
  <c r="BQ6" i="2"/>
  <c r="BP7" i="2"/>
  <c r="BQ7" i="2"/>
  <c r="BP8" i="2"/>
  <c r="BQ8" i="2"/>
  <c r="BP9" i="2"/>
  <c r="BQ9" i="2"/>
  <c r="BP10" i="2"/>
  <c r="BQ10" i="2"/>
  <c r="BP11" i="2"/>
  <c r="BQ11" i="2"/>
  <c r="BP12" i="2"/>
  <c r="BQ12" i="2"/>
  <c r="BP13" i="2"/>
  <c r="BQ13" i="2"/>
  <c r="BP14" i="2"/>
  <c r="BQ14" i="2"/>
  <c r="BP15" i="2"/>
  <c r="BQ15" i="2"/>
  <c r="BP16" i="2"/>
  <c r="BQ16" i="2"/>
  <c r="BP17" i="2"/>
  <c r="BQ17" i="2"/>
  <c r="BP18" i="2"/>
  <c r="BQ18" i="2"/>
  <c r="BP19" i="2"/>
  <c r="BQ19" i="2"/>
  <c r="BP20" i="2"/>
  <c r="BQ20" i="2"/>
  <c r="BP21" i="2"/>
  <c r="BQ21" i="2"/>
  <c r="BP22" i="2"/>
  <c r="BQ22" i="2"/>
  <c r="BP23" i="2"/>
  <c r="BQ23" i="2"/>
  <c r="BP24" i="2"/>
  <c r="BQ24" i="2"/>
  <c r="BP25" i="2"/>
  <c r="BQ25" i="2"/>
  <c r="BP26" i="2"/>
  <c r="BQ26" i="2"/>
  <c r="BP27" i="2"/>
  <c r="BQ27" i="2"/>
  <c r="BP28" i="2"/>
  <c r="BQ28" i="2"/>
  <c r="BP29" i="2"/>
  <c r="BQ29" i="2"/>
  <c r="BP30" i="2"/>
  <c r="BQ30" i="2"/>
  <c r="BP31" i="2"/>
  <c r="BQ31" i="2"/>
  <c r="BP32" i="2"/>
  <c r="BQ32" i="2"/>
  <c r="BP33" i="2"/>
  <c r="BQ33" i="2"/>
  <c r="BP34" i="2"/>
  <c r="BQ34" i="2"/>
  <c r="BP35" i="2"/>
  <c r="BQ35" i="2"/>
  <c r="BP36" i="2"/>
  <c r="BQ36" i="2"/>
  <c r="BP37" i="2"/>
  <c r="BQ37" i="2"/>
  <c r="BP38" i="2"/>
  <c r="BQ38" i="2"/>
  <c r="BP39" i="2"/>
  <c r="BQ39" i="2"/>
  <c r="BP40" i="2"/>
  <c r="BQ40" i="2"/>
  <c r="BP41" i="2"/>
  <c r="BQ41" i="2"/>
  <c r="BP42" i="2"/>
  <c r="BQ42" i="2"/>
  <c r="BP43" i="2"/>
  <c r="BQ43" i="2"/>
  <c r="BP44" i="2"/>
  <c r="BQ44" i="2"/>
  <c r="BP45" i="2"/>
  <c r="BQ45" i="2"/>
  <c r="BP46" i="2"/>
  <c r="BQ46" i="2"/>
  <c r="BP47" i="2"/>
  <c r="BQ47" i="2"/>
  <c r="BP48" i="2"/>
  <c r="BQ48" i="2"/>
  <c r="BP49" i="2"/>
  <c r="BQ49" i="2"/>
  <c r="BP50" i="2"/>
  <c r="BQ50" i="2"/>
  <c r="BP51" i="2"/>
  <c r="BQ51" i="2"/>
  <c r="BN8" i="2"/>
  <c r="BO8" i="2"/>
  <c r="BN9" i="2"/>
  <c r="BO9" i="2"/>
  <c r="BN10" i="2"/>
  <c r="BO10" i="2"/>
  <c r="BN11" i="2"/>
  <c r="BO11" i="2"/>
  <c r="BN12" i="2"/>
  <c r="BO12" i="2"/>
  <c r="BN13" i="2"/>
  <c r="BO13" i="2"/>
  <c r="BN14" i="2"/>
  <c r="BO14" i="2"/>
  <c r="BN15" i="2"/>
  <c r="BO15" i="2"/>
  <c r="BN16" i="2"/>
  <c r="BO16" i="2"/>
  <c r="BN17" i="2"/>
  <c r="BO17" i="2"/>
  <c r="BN18" i="2"/>
  <c r="BO18" i="2"/>
  <c r="BN19" i="2"/>
  <c r="BO19" i="2"/>
  <c r="BN20" i="2"/>
  <c r="BO20" i="2"/>
  <c r="BN21" i="2"/>
  <c r="BO21" i="2"/>
  <c r="BN22" i="2"/>
  <c r="BO22" i="2"/>
  <c r="BN23" i="2"/>
  <c r="BO23" i="2"/>
  <c r="BN24" i="2"/>
  <c r="BO24" i="2"/>
  <c r="BN25" i="2"/>
  <c r="BO25" i="2"/>
  <c r="BN26" i="2"/>
  <c r="BO26" i="2"/>
  <c r="BN27" i="2"/>
  <c r="BO27" i="2"/>
  <c r="BN28" i="2"/>
  <c r="BO28" i="2"/>
  <c r="BN29" i="2"/>
  <c r="BO29" i="2"/>
  <c r="BN30" i="2"/>
  <c r="BO30" i="2"/>
  <c r="BN31" i="2"/>
  <c r="BO31" i="2"/>
  <c r="BN32" i="2"/>
  <c r="BO32" i="2"/>
  <c r="BN33" i="2"/>
  <c r="BO33" i="2"/>
  <c r="BN34" i="2"/>
  <c r="BO34" i="2"/>
  <c r="BN35" i="2"/>
  <c r="BO35" i="2"/>
  <c r="BN36" i="2"/>
  <c r="BO36" i="2"/>
  <c r="BN37" i="2"/>
  <c r="BO37" i="2"/>
  <c r="BN38" i="2"/>
  <c r="BO38" i="2"/>
  <c r="BN39" i="2"/>
  <c r="BO39" i="2"/>
  <c r="BN40" i="2"/>
  <c r="BO40" i="2"/>
  <c r="BN41" i="2"/>
  <c r="BO41" i="2"/>
  <c r="BN42" i="2"/>
  <c r="BO42" i="2"/>
  <c r="BN43" i="2"/>
  <c r="BO43" i="2"/>
  <c r="BN44" i="2"/>
  <c r="BO44" i="2"/>
  <c r="BN45" i="2"/>
  <c r="BO45" i="2"/>
  <c r="BN46" i="2"/>
  <c r="BO46" i="2"/>
  <c r="BN47" i="2"/>
  <c r="BO47" i="2"/>
  <c r="BN48" i="2"/>
  <c r="BO48" i="2"/>
  <c r="BN49" i="2"/>
  <c r="BO49" i="2"/>
  <c r="BN50" i="2"/>
  <c r="BO50" i="2"/>
  <c r="BN51" i="2"/>
  <c r="BO51" i="2"/>
  <c r="BO7" i="2"/>
  <c r="BN7" i="2"/>
  <c r="BO6" i="2"/>
  <c r="BN6" i="2"/>
  <c r="BO5" i="2"/>
  <c r="BN5" i="2"/>
  <c r="BO4" i="2"/>
  <c r="BN4" i="2"/>
  <c r="S18" i="6"/>
  <c r="R18" i="6"/>
  <c r="S20" i="54"/>
  <c r="S20" i="53"/>
  <c r="S20" i="52"/>
  <c r="S20" i="51"/>
  <c r="S20" i="50"/>
  <c r="S20" i="49"/>
  <c r="S20" i="48"/>
  <c r="S20" i="47"/>
  <c r="S20" i="46"/>
  <c r="S20" i="45"/>
  <c r="S20" i="44"/>
  <c r="S20" i="43"/>
  <c r="S20" i="42"/>
  <c r="S20" i="41"/>
  <c r="S20" i="40"/>
  <c r="S20" i="39"/>
  <c r="S20" i="38"/>
  <c r="S20" i="37"/>
  <c r="S20" i="36"/>
  <c r="S20" i="35"/>
  <c r="S20" i="34"/>
  <c r="S20" i="33"/>
  <c r="S20" i="32"/>
  <c r="S20" i="31"/>
  <c r="S20" i="30"/>
  <c r="S20" i="29"/>
  <c r="S20" i="28"/>
  <c r="S20" i="27"/>
  <c r="S20" i="26"/>
  <c r="S20" i="25"/>
  <c r="S20" i="24"/>
  <c r="S20" i="23"/>
  <c r="S20" i="22"/>
  <c r="S20" i="21"/>
  <c r="S20" i="20"/>
  <c r="S20" i="19"/>
  <c r="S20" i="18"/>
  <c r="S20" i="17"/>
  <c r="S20" i="16"/>
  <c r="S20" i="15"/>
  <c r="S20" i="14"/>
  <c r="S20" i="13"/>
  <c r="S20" i="12"/>
  <c r="S20" i="11"/>
  <c r="S20" i="10"/>
  <c r="S20" i="9"/>
  <c r="S20" i="8"/>
  <c r="S20" i="7"/>
  <c r="S20" i="6"/>
  <c r="S20" i="5"/>
  <c r="P15" i="6"/>
  <c r="BQ3" i="2" s="1"/>
  <c r="P15" i="7"/>
  <c r="P15" i="8"/>
  <c r="P15" i="9"/>
  <c r="P15" i="10"/>
  <c r="P15" i="11"/>
  <c r="P15" i="12"/>
  <c r="P15" i="13"/>
  <c r="P15" i="14"/>
  <c r="P15" i="15"/>
  <c r="P15" i="16"/>
  <c r="P15" i="17"/>
  <c r="P15" i="18"/>
  <c r="P15" i="19"/>
  <c r="P15" i="20"/>
  <c r="P15" i="21"/>
  <c r="P15" i="22"/>
  <c r="P15" i="23"/>
  <c r="P15" i="24"/>
  <c r="P15" i="25"/>
  <c r="P15" i="26"/>
  <c r="P15" i="27"/>
  <c r="P15" i="28"/>
  <c r="P15" i="29"/>
  <c r="P15" i="30"/>
  <c r="P15" i="31"/>
  <c r="P15" i="32"/>
  <c r="P15" i="33"/>
  <c r="P15" i="34"/>
  <c r="P15" i="35"/>
  <c r="P15" i="36"/>
  <c r="P15" i="37"/>
  <c r="P15" i="38"/>
  <c r="P15" i="39"/>
  <c r="P15" i="40"/>
  <c r="P15" i="41"/>
  <c r="P15" i="42"/>
  <c r="P15" i="43"/>
  <c r="P15" i="44"/>
  <c r="P15" i="45"/>
  <c r="P15" i="46"/>
  <c r="P15" i="47"/>
  <c r="P15" i="48"/>
  <c r="P15" i="49"/>
  <c r="P15" i="50"/>
  <c r="P15" i="51"/>
  <c r="P15" i="52"/>
  <c r="P15" i="53"/>
  <c r="P15" i="54"/>
  <c r="P15" i="5"/>
  <c r="BQ2" i="2" s="1"/>
  <c r="N15" i="6"/>
  <c r="BP3" i="2" s="1"/>
  <c r="N15" i="7"/>
  <c r="N15" i="8"/>
  <c r="N15" i="9"/>
  <c r="N15" i="10"/>
  <c r="N15" i="11"/>
  <c r="N15" i="12"/>
  <c r="N15" i="13"/>
  <c r="N15" i="14"/>
  <c r="N15" i="15"/>
  <c r="N15" i="16"/>
  <c r="N15" i="17"/>
  <c r="N15" i="18"/>
  <c r="N15" i="19"/>
  <c r="N15" i="20"/>
  <c r="N15" i="21"/>
  <c r="N15" i="22"/>
  <c r="N15" i="23"/>
  <c r="N15" i="24"/>
  <c r="N15" i="25"/>
  <c r="N15" i="26"/>
  <c r="N15" i="27"/>
  <c r="N15" i="28"/>
  <c r="N15" i="29"/>
  <c r="N15" i="30"/>
  <c r="N15" i="31"/>
  <c r="N15" i="32"/>
  <c r="N15" i="33"/>
  <c r="N15" i="34"/>
  <c r="N15" i="35"/>
  <c r="N15" i="36"/>
  <c r="N15" i="37"/>
  <c r="N15" i="38"/>
  <c r="N15" i="39"/>
  <c r="N15" i="40"/>
  <c r="N15" i="41"/>
  <c r="N15" i="42"/>
  <c r="N15" i="43"/>
  <c r="N15" i="44"/>
  <c r="N15" i="45"/>
  <c r="N15" i="46"/>
  <c r="N15" i="47"/>
  <c r="N15" i="48"/>
  <c r="N15" i="49"/>
  <c r="N15" i="50"/>
  <c r="N15" i="51"/>
  <c r="N15" i="52"/>
  <c r="N15" i="53"/>
  <c r="N15" i="54"/>
  <c r="N15" i="5"/>
  <c r="BP2" i="2" s="1"/>
  <c r="G20" i="46"/>
  <c r="G19" i="46"/>
  <c r="G18" i="46"/>
  <c r="G17" i="46"/>
  <c r="G16" i="46"/>
  <c r="G15" i="46"/>
  <c r="G14" i="46"/>
  <c r="G13" i="46"/>
  <c r="G12" i="46"/>
  <c r="G11" i="46"/>
  <c r="G10" i="46"/>
  <c r="G9" i="46"/>
  <c r="G8" i="46"/>
  <c r="G7" i="46"/>
  <c r="G6" i="46"/>
  <c r="G5" i="46"/>
  <c r="G4" i="46"/>
  <c r="G3" i="46"/>
  <c r="G20" i="47"/>
  <c r="G19" i="47"/>
  <c r="G18" i="47"/>
  <c r="G17" i="47"/>
  <c r="G16" i="47"/>
  <c r="G15" i="47"/>
  <c r="G14" i="47"/>
  <c r="G13" i="47"/>
  <c r="G12" i="47"/>
  <c r="G11" i="47"/>
  <c r="G10" i="47"/>
  <c r="G9" i="47"/>
  <c r="G8" i="47"/>
  <c r="G7" i="47"/>
  <c r="G6" i="47"/>
  <c r="G5" i="47"/>
  <c r="G4" i="47"/>
  <c r="G3" i="47"/>
  <c r="G20" i="48"/>
  <c r="G19" i="48"/>
  <c r="G18" i="48"/>
  <c r="G17" i="48"/>
  <c r="G16" i="48"/>
  <c r="G15" i="48"/>
  <c r="G14" i="48"/>
  <c r="G13" i="48"/>
  <c r="G12" i="48"/>
  <c r="G11" i="48"/>
  <c r="G10" i="48"/>
  <c r="G9" i="48"/>
  <c r="G8" i="48"/>
  <c r="G7" i="48"/>
  <c r="G6" i="48"/>
  <c r="G5" i="48"/>
  <c r="G4" i="48"/>
  <c r="G3" i="48"/>
  <c r="G20" i="49"/>
  <c r="G19" i="49"/>
  <c r="G18" i="49"/>
  <c r="G17" i="49"/>
  <c r="G16" i="49"/>
  <c r="G15" i="49"/>
  <c r="G14" i="49"/>
  <c r="G13" i="49"/>
  <c r="G12" i="49"/>
  <c r="G11" i="49"/>
  <c r="G10" i="49"/>
  <c r="G9" i="49"/>
  <c r="G8" i="49"/>
  <c r="G7" i="49"/>
  <c r="G6" i="49"/>
  <c r="G5" i="49"/>
  <c r="G4" i="49"/>
  <c r="G3" i="49"/>
  <c r="G20" i="50"/>
  <c r="G19" i="50"/>
  <c r="G18" i="50"/>
  <c r="G17" i="50"/>
  <c r="G16" i="50"/>
  <c r="G15" i="50"/>
  <c r="G14" i="50"/>
  <c r="G13" i="50"/>
  <c r="G12" i="50"/>
  <c r="G11" i="50"/>
  <c r="G10" i="50"/>
  <c r="G9" i="50"/>
  <c r="G8" i="50"/>
  <c r="G7" i="50"/>
  <c r="G6" i="50"/>
  <c r="G5" i="50"/>
  <c r="G4" i="50"/>
  <c r="G3" i="50"/>
  <c r="G20" i="51"/>
  <c r="G19" i="51"/>
  <c r="G18" i="51"/>
  <c r="G17" i="51"/>
  <c r="G16" i="51"/>
  <c r="G15" i="51"/>
  <c r="G14" i="51"/>
  <c r="G13" i="51"/>
  <c r="G12" i="51"/>
  <c r="G11" i="51"/>
  <c r="G10" i="51"/>
  <c r="G9" i="51"/>
  <c r="G8" i="51"/>
  <c r="G7" i="51"/>
  <c r="G6" i="51"/>
  <c r="G5" i="51"/>
  <c r="G4" i="51"/>
  <c r="G3" i="51"/>
  <c r="G20" i="52"/>
  <c r="G19" i="52"/>
  <c r="G18" i="52"/>
  <c r="G17" i="52"/>
  <c r="G16" i="52"/>
  <c r="G15" i="52"/>
  <c r="G14" i="52"/>
  <c r="G13" i="52"/>
  <c r="G12" i="52"/>
  <c r="G11" i="52"/>
  <c r="G10" i="52"/>
  <c r="G9" i="52"/>
  <c r="G8" i="52"/>
  <c r="G7" i="52"/>
  <c r="G6" i="52"/>
  <c r="G5" i="52"/>
  <c r="G4" i="52"/>
  <c r="G3" i="52"/>
  <c r="G18" i="53"/>
  <c r="G17" i="53"/>
  <c r="G16" i="53"/>
  <c r="G15" i="53"/>
  <c r="G10" i="53"/>
  <c r="G9" i="53"/>
  <c r="G7" i="53"/>
  <c r="G20" i="54"/>
  <c r="G19" i="54"/>
  <c r="G18" i="54"/>
  <c r="G17" i="54"/>
  <c r="G16" i="54"/>
  <c r="G15" i="54"/>
  <c r="G14" i="54"/>
  <c r="G13" i="54"/>
  <c r="G12" i="54"/>
  <c r="G11" i="54"/>
  <c r="G10" i="54"/>
  <c r="G9" i="54"/>
  <c r="G8" i="54"/>
  <c r="G7" i="54"/>
  <c r="G6" i="54"/>
  <c r="G5" i="54"/>
  <c r="G4" i="54"/>
  <c r="G3" i="54"/>
  <c r="G20" i="45"/>
  <c r="G19" i="45"/>
  <c r="G18" i="45"/>
  <c r="G17" i="45"/>
  <c r="G16" i="45"/>
  <c r="G15" i="45"/>
  <c r="G14" i="45"/>
  <c r="G13" i="45"/>
  <c r="G12" i="45"/>
  <c r="G11" i="45"/>
  <c r="G10" i="45"/>
  <c r="G9" i="45"/>
  <c r="G8" i="45"/>
  <c r="G7" i="45"/>
  <c r="G6" i="45"/>
  <c r="G5" i="45"/>
  <c r="G4" i="45"/>
  <c r="G3" i="45"/>
  <c r="G20" i="36"/>
  <c r="G19" i="36"/>
  <c r="G18" i="36"/>
  <c r="G17" i="36"/>
  <c r="G16" i="36"/>
  <c r="G15" i="36"/>
  <c r="G14" i="36"/>
  <c r="G13" i="36"/>
  <c r="G12" i="36"/>
  <c r="G11" i="36"/>
  <c r="G10" i="36"/>
  <c r="G9" i="36"/>
  <c r="G8" i="36"/>
  <c r="G7" i="36"/>
  <c r="G6" i="36"/>
  <c r="G5" i="36"/>
  <c r="G4" i="36"/>
  <c r="G3" i="36"/>
  <c r="G20" i="37"/>
  <c r="G19" i="37"/>
  <c r="G18" i="37"/>
  <c r="G17" i="37"/>
  <c r="G16" i="37"/>
  <c r="G15" i="37"/>
  <c r="G14" i="37"/>
  <c r="G13" i="37"/>
  <c r="G12" i="37"/>
  <c r="G11" i="37"/>
  <c r="G10" i="37"/>
  <c r="G9" i="37"/>
  <c r="G8" i="37"/>
  <c r="G7" i="37"/>
  <c r="G6" i="37"/>
  <c r="G5" i="37"/>
  <c r="G4" i="37"/>
  <c r="G3" i="37"/>
  <c r="G20" i="38"/>
  <c r="G19" i="38"/>
  <c r="G18" i="38"/>
  <c r="G17" i="38"/>
  <c r="G16" i="38"/>
  <c r="G15" i="38"/>
  <c r="G14" i="38"/>
  <c r="G13" i="38"/>
  <c r="G12" i="38"/>
  <c r="G11" i="38"/>
  <c r="G10" i="38"/>
  <c r="G9" i="38"/>
  <c r="G8" i="38"/>
  <c r="G7" i="38"/>
  <c r="G6" i="38"/>
  <c r="G5" i="38"/>
  <c r="G4" i="38"/>
  <c r="G3" i="38"/>
  <c r="G20" i="39"/>
  <c r="G19" i="39"/>
  <c r="G18" i="39"/>
  <c r="G17" i="39"/>
  <c r="G16" i="39"/>
  <c r="G15" i="39"/>
  <c r="G14" i="39"/>
  <c r="G13" i="39"/>
  <c r="G12" i="39"/>
  <c r="G11" i="39"/>
  <c r="G10" i="39"/>
  <c r="G9" i="39"/>
  <c r="G8" i="39"/>
  <c r="G7" i="39"/>
  <c r="G6" i="39"/>
  <c r="G5" i="39"/>
  <c r="G4" i="39"/>
  <c r="G3" i="39"/>
  <c r="G20" i="40"/>
  <c r="G19" i="40"/>
  <c r="G18" i="40"/>
  <c r="G17" i="40"/>
  <c r="G16" i="40"/>
  <c r="G15" i="40"/>
  <c r="G14" i="40"/>
  <c r="G13" i="40"/>
  <c r="G12" i="40"/>
  <c r="G11" i="40"/>
  <c r="G10" i="40"/>
  <c r="G9" i="40"/>
  <c r="G8" i="40"/>
  <c r="G7" i="40"/>
  <c r="G6" i="40"/>
  <c r="G5" i="40"/>
  <c r="G4" i="40"/>
  <c r="G3" i="40"/>
  <c r="G20" i="41"/>
  <c r="G19" i="41"/>
  <c r="G18" i="41"/>
  <c r="G17" i="41"/>
  <c r="G16" i="41"/>
  <c r="G15" i="41"/>
  <c r="G14" i="41"/>
  <c r="G13" i="41"/>
  <c r="G12" i="41"/>
  <c r="G11" i="41"/>
  <c r="G10" i="41"/>
  <c r="G9" i="41"/>
  <c r="G8" i="41"/>
  <c r="G7" i="41"/>
  <c r="G6" i="41"/>
  <c r="G5" i="41"/>
  <c r="G4" i="41"/>
  <c r="G3" i="41"/>
  <c r="G20" i="42"/>
  <c r="G19" i="42"/>
  <c r="G18" i="42"/>
  <c r="G17" i="42"/>
  <c r="G16" i="42"/>
  <c r="G15" i="42"/>
  <c r="G14" i="42"/>
  <c r="G13" i="42"/>
  <c r="G12" i="42"/>
  <c r="G11" i="42"/>
  <c r="G10" i="42"/>
  <c r="G9" i="42"/>
  <c r="G8" i="42"/>
  <c r="G7" i="42"/>
  <c r="G6" i="42"/>
  <c r="G5" i="42"/>
  <c r="G4" i="42"/>
  <c r="G3" i="42"/>
  <c r="G20" i="43"/>
  <c r="G19" i="43"/>
  <c r="G18" i="43"/>
  <c r="G17" i="43"/>
  <c r="G16" i="43"/>
  <c r="G15" i="43"/>
  <c r="G14" i="43"/>
  <c r="G13" i="43"/>
  <c r="G12" i="43"/>
  <c r="G11" i="43"/>
  <c r="G10" i="43"/>
  <c r="G9" i="43"/>
  <c r="G8" i="43"/>
  <c r="G7" i="43"/>
  <c r="G6" i="43"/>
  <c r="G5" i="43"/>
  <c r="G4" i="43"/>
  <c r="G3" i="43"/>
  <c r="G20" i="44"/>
  <c r="G19" i="44"/>
  <c r="G18" i="44"/>
  <c r="G17" i="44"/>
  <c r="G16" i="44"/>
  <c r="G15" i="44"/>
  <c r="G14" i="44"/>
  <c r="G13" i="44"/>
  <c r="G12" i="44"/>
  <c r="G11" i="44"/>
  <c r="G10" i="44"/>
  <c r="G9" i="44"/>
  <c r="G8" i="44"/>
  <c r="G7" i="44"/>
  <c r="G6" i="44"/>
  <c r="G5" i="44"/>
  <c r="G4" i="44"/>
  <c r="G3" i="44"/>
  <c r="G20" i="35"/>
  <c r="G19" i="35"/>
  <c r="G18" i="35"/>
  <c r="G17" i="35"/>
  <c r="G16" i="35"/>
  <c r="G15" i="35"/>
  <c r="G14" i="35"/>
  <c r="G13" i="35"/>
  <c r="G12" i="35"/>
  <c r="G11" i="35"/>
  <c r="G10" i="35"/>
  <c r="G9" i="35"/>
  <c r="G8" i="35"/>
  <c r="G7" i="35"/>
  <c r="G6" i="35"/>
  <c r="G5" i="35"/>
  <c r="G4" i="35"/>
  <c r="G3" i="35"/>
  <c r="G20" i="26"/>
  <c r="G19" i="26"/>
  <c r="G18" i="26"/>
  <c r="G17" i="26"/>
  <c r="G16" i="26"/>
  <c r="G15" i="26"/>
  <c r="G14" i="26"/>
  <c r="G13" i="26"/>
  <c r="G12" i="26"/>
  <c r="G11" i="26"/>
  <c r="G10" i="26"/>
  <c r="G9" i="26"/>
  <c r="G8" i="26"/>
  <c r="G7" i="26"/>
  <c r="G6" i="26"/>
  <c r="G5" i="26"/>
  <c r="G4" i="26"/>
  <c r="G3" i="26"/>
  <c r="G20" i="27"/>
  <c r="G19" i="27"/>
  <c r="G18" i="27"/>
  <c r="G17" i="27"/>
  <c r="G16" i="27"/>
  <c r="G15" i="27"/>
  <c r="G14" i="27"/>
  <c r="G13" i="27"/>
  <c r="G12" i="27"/>
  <c r="G11" i="27"/>
  <c r="G10" i="27"/>
  <c r="G9" i="27"/>
  <c r="G8" i="27"/>
  <c r="G7" i="27"/>
  <c r="G6" i="27"/>
  <c r="G5" i="27"/>
  <c r="G4" i="27"/>
  <c r="G3" i="27"/>
  <c r="G20" i="28"/>
  <c r="G19" i="28"/>
  <c r="G18" i="28"/>
  <c r="G17" i="28"/>
  <c r="G16" i="28"/>
  <c r="G15" i="28"/>
  <c r="G14" i="28"/>
  <c r="G13" i="28"/>
  <c r="G12" i="28"/>
  <c r="G11" i="28"/>
  <c r="G10" i="28"/>
  <c r="G9" i="28"/>
  <c r="G8" i="28"/>
  <c r="G7" i="28"/>
  <c r="G6" i="28"/>
  <c r="G5" i="28"/>
  <c r="G4" i="28"/>
  <c r="G3" i="28"/>
  <c r="G20" i="29"/>
  <c r="G19" i="29"/>
  <c r="G18" i="29"/>
  <c r="G17" i="29"/>
  <c r="G16" i="29"/>
  <c r="G15" i="29"/>
  <c r="G14" i="29"/>
  <c r="G13" i="29"/>
  <c r="G12" i="29"/>
  <c r="G11" i="29"/>
  <c r="G10" i="29"/>
  <c r="G9" i="29"/>
  <c r="G8" i="29"/>
  <c r="G7" i="29"/>
  <c r="G6" i="29"/>
  <c r="G5" i="29"/>
  <c r="G4" i="29"/>
  <c r="G3" i="29"/>
  <c r="G20" i="30"/>
  <c r="G19" i="30"/>
  <c r="G18" i="30"/>
  <c r="G17" i="30"/>
  <c r="G16" i="30"/>
  <c r="G15" i="30"/>
  <c r="G14" i="30"/>
  <c r="G13" i="30"/>
  <c r="G12" i="30"/>
  <c r="G11" i="30"/>
  <c r="G10" i="30"/>
  <c r="G9" i="30"/>
  <c r="G8" i="30"/>
  <c r="G7" i="30"/>
  <c r="G6" i="30"/>
  <c r="G5" i="30"/>
  <c r="G4" i="30"/>
  <c r="G3" i="30"/>
  <c r="G20" i="31"/>
  <c r="G19" i="31"/>
  <c r="G18" i="31"/>
  <c r="G17" i="31"/>
  <c r="G16" i="31"/>
  <c r="G15" i="31"/>
  <c r="G14" i="31"/>
  <c r="G13" i="31"/>
  <c r="G12" i="31"/>
  <c r="G11" i="31"/>
  <c r="G10" i="31"/>
  <c r="G9" i="31"/>
  <c r="G8" i="31"/>
  <c r="G7" i="31"/>
  <c r="G6" i="31"/>
  <c r="G5" i="31"/>
  <c r="G4" i="31"/>
  <c r="G3" i="31"/>
  <c r="G20" i="32"/>
  <c r="G19" i="32"/>
  <c r="G18" i="32"/>
  <c r="G17" i="32"/>
  <c r="G16" i="32"/>
  <c r="G15" i="32"/>
  <c r="G14" i="32"/>
  <c r="G13" i="32"/>
  <c r="G12" i="32"/>
  <c r="G11" i="32"/>
  <c r="G10" i="32"/>
  <c r="G9" i="32"/>
  <c r="G8" i="32"/>
  <c r="G7" i="32"/>
  <c r="G6" i="32"/>
  <c r="G5" i="32"/>
  <c r="G4" i="32"/>
  <c r="G3" i="32"/>
  <c r="G20" i="33"/>
  <c r="G19" i="33"/>
  <c r="G18" i="33"/>
  <c r="G17" i="33"/>
  <c r="G16" i="33"/>
  <c r="G15" i="33"/>
  <c r="G14" i="33"/>
  <c r="G13" i="33"/>
  <c r="G12" i="33"/>
  <c r="G11" i="33"/>
  <c r="G10" i="33"/>
  <c r="G9" i="33"/>
  <c r="G8" i="33"/>
  <c r="G7" i="33"/>
  <c r="G6" i="33"/>
  <c r="G5" i="33"/>
  <c r="G4" i="33"/>
  <c r="G3" i="33"/>
  <c r="G20" i="34"/>
  <c r="G19" i="34"/>
  <c r="G18" i="34"/>
  <c r="G17" i="34"/>
  <c r="G16" i="34"/>
  <c r="G15" i="34"/>
  <c r="G14" i="34"/>
  <c r="G13" i="34"/>
  <c r="G12" i="34"/>
  <c r="G11" i="34"/>
  <c r="G10" i="34"/>
  <c r="G9" i="34"/>
  <c r="G8" i="34"/>
  <c r="G7" i="34"/>
  <c r="G6" i="34"/>
  <c r="G5" i="34"/>
  <c r="G4" i="34"/>
  <c r="G3" i="34"/>
  <c r="G20" i="25"/>
  <c r="G19" i="25"/>
  <c r="G18" i="25"/>
  <c r="G17" i="25"/>
  <c r="G16" i="25"/>
  <c r="G15" i="25"/>
  <c r="G14" i="25"/>
  <c r="G13" i="25"/>
  <c r="G12" i="25"/>
  <c r="G11" i="25"/>
  <c r="G10" i="25"/>
  <c r="G9" i="25"/>
  <c r="G8" i="25"/>
  <c r="G7" i="25"/>
  <c r="G6" i="25"/>
  <c r="G5" i="25"/>
  <c r="G4" i="25"/>
  <c r="G3" i="25"/>
  <c r="P13" i="26"/>
  <c r="K8" i="29"/>
  <c r="K9" i="29" s="1"/>
  <c r="K10" i="29" s="1"/>
  <c r="K8" i="30"/>
  <c r="K8" i="31"/>
  <c r="K9" i="31" s="1"/>
  <c r="K10" i="31" s="1"/>
  <c r="P13" i="32"/>
  <c r="K8" i="25"/>
  <c r="K9" i="25" s="1"/>
  <c r="K10" i="25" s="1"/>
  <c r="AW22" i="2" s="1"/>
  <c r="P13" i="25"/>
  <c r="G20" i="16"/>
  <c r="G19" i="16"/>
  <c r="G18" i="16"/>
  <c r="G17" i="16"/>
  <c r="G16" i="16"/>
  <c r="G15" i="16"/>
  <c r="G14" i="16"/>
  <c r="G13" i="16"/>
  <c r="G12" i="16"/>
  <c r="G11" i="16"/>
  <c r="G10" i="16"/>
  <c r="G9" i="16"/>
  <c r="G8" i="16"/>
  <c r="G7" i="16"/>
  <c r="G6" i="16"/>
  <c r="G5" i="16"/>
  <c r="G4" i="16"/>
  <c r="G3" i="16"/>
  <c r="G20" i="17"/>
  <c r="G19" i="17"/>
  <c r="G18" i="17"/>
  <c r="G17" i="17"/>
  <c r="G16" i="17"/>
  <c r="G15" i="17"/>
  <c r="G14" i="17"/>
  <c r="G13" i="17"/>
  <c r="G12" i="17"/>
  <c r="G11" i="17"/>
  <c r="G10" i="17"/>
  <c r="G9" i="17"/>
  <c r="G8" i="17"/>
  <c r="G7" i="17"/>
  <c r="G6" i="17"/>
  <c r="G5" i="17"/>
  <c r="G4" i="17"/>
  <c r="G3" i="17"/>
  <c r="G20" i="18"/>
  <c r="G19" i="18"/>
  <c r="G18" i="18"/>
  <c r="G17" i="18"/>
  <c r="G16" i="18"/>
  <c r="G15" i="18"/>
  <c r="G14" i="18"/>
  <c r="G13" i="18"/>
  <c r="G12" i="18"/>
  <c r="G11" i="18"/>
  <c r="G10" i="18"/>
  <c r="G9" i="18"/>
  <c r="G8" i="18"/>
  <c r="G7" i="18"/>
  <c r="G6" i="18"/>
  <c r="G5" i="18"/>
  <c r="G4" i="18"/>
  <c r="G3" i="18"/>
  <c r="G20" i="19"/>
  <c r="G19" i="19"/>
  <c r="G18" i="19"/>
  <c r="G17" i="19"/>
  <c r="G16" i="19"/>
  <c r="G15" i="19"/>
  <c r="G14" i="19"/>
  <c r="G13" i="19"/>
  <c r="G12" i="19"/>
  <c r="G11" i="19"/>
  <c r="G10" i="19"/>
  <c r="G9" i="19"/>
  <c r="G8" i="19"/>
  <c r="G7" i="19"/>
  <c r="G6" i="19"/>
  <c r="G5" i="19"/>
  <c r="G4" i="19"/>
  <c r="G3" i="19"/>
  <c r="G20" i="20"/>
  <c r="G19" i="20"/>
  <c r="G18" i="20"/>
  <c r="G17" i="20"/>
  <c r="G16" i="20"/>
  <c r="G15" i="20"/>
  <c r="G14" i="20"/>
  <c r="G13" i="20"/>
  <c r="G12" i="20"/>
  <c r="G11" i="20"/>
  <c r="G10" i="20"/>
  <c r="G9" i="20"/>
  <c r="G8" i="20"/>
  <c r="G7" i="20"/>
  <c r="G6" i="20"/>
  <c r="G5" i="20"/>
  <c r="G4" i="20"/>
  <c r="G3" i="20"/>
  <c r="G20" i="21"/>
  <c r="G19" i="21"/>
  <c r="G18" i="21"/>
  <c r="G17" i="21"/>
  <c r="G16" i="21"/>
  <c r="G15" i="21"/>
  <c r="G14" i="21"/>
  <c r="G13" i="21"/>
  <c r="G12" i="21"/>
  <c r="G11" i="21"/>
  <c r="G10" i="21"/>
  <c r="G9" i="21"/>
  <c r="G8" i="21"/>
  <c r="G7" i="21"/>
  <c r="G6" i="21"/>
  <c r="G5" i="21"/>
  <c r="G4" i="21"/>
  <c r="G3" i="21"/>
  <c r="G20" i="22"/>
  <c r="G19" i="22"/>
  <c r="G18" i="22"/>
  <c r="G17" i="22"/>
  <c r="G16" i="22"/>
  <c r="G15" i="22"/>
  <c r="G14" i="22"/>
  <c r="G13" i="22"/>
  <c r="G12" i="22"/>
  <c r="G11" i="22"/>
  <c r="G10" i="22"/>
  <c r="G9" i="22"/>
  <c r="G8" i="22"/>
  <c r="G7" i="22"/>
  <c r="G6" i="22"/>
  <c r="G5" i="22"/>
  <c r="G4" i="22"/>
  <c r="G3" i="22"/>
  <c r="G20" i="23"/>
  <c r="G19" i="23"/>
  <c r="G18" i="23"/>
  <c r="G17" i="23"/>
  <c r="G16" i="23"/>
  <c r="G15" i="23"/>
  <c r="G14" i="23"/>
  <c r="G13" i="23"/>
  <c r="G12" i="23"/>
  <c r="G11" i="23"/>
  <c r="G10" i="23"/>
  <c r="G9" i="23"/>
  <c r="G8" i="23"/>
  <c r="G7" i="23"/>
  <c r="G6" i="23"/>
  <c r="G5" i="23"/>
  <c r="G4" i="23"/>
  <c r="G3" i="23"/>
  <c r="G20" i="24"/>
  <c r="G19" i="24"/>
  <c r="G18" i="24"/>
  <c r="G17" i="24"/>
  <c r="G16" i="24"/>
  <c r="G15" i="24"/>
  <c r="G14" i="24"/>
  <c r="G13" i="24"/>
  <c r="G12" i="24"/>
  <c r="G11" i="24"/>
  <c r="G10" i="24"/>
  <c r="G9" i="24"/>
  <c r="G8" i="24"/>
  <c r="G7" i="24"/>
  <c r="G6" i="24"/>
  <c r="G5" i="24"/>
  <c r="G4" i="24"/>
  <c r="G3" i="24"/>
  <c r="G20" i="15"/>
  <c r="G19" i="15"/>
  <c r="G18" i="15"/>
  <c r="G17" i="15"/>
  <c r="G16" i="15"/>
  <c r="G15" i="15"/>
  <c r="G14" i="15"/>
  <c r="G13" i="15"/>
  <c r="G12" i="15"/>
  <c r="G11" i="15"/>
  <c r="G10" i="15"/>
  <c r="G9" i="15"/>
  <c r="G8" i="15"/>
  <c r="G7" i="15"/>
  <c r="G6" i="15"/>
  <c r="G5" i="15"/>
  <c r="G4" i="15"/>
  <c r="G3" i="15"/>
  <c r="G20" i="14"/>
  <c r="G19" i="14"/>
  <c r="G18" i="14"/>
  <c r="G17" i="14"/>
  <c r="G16" i="14"/>
  <c r="G15" i="14"/>
  <c r="G14" i="14"/>
  <c r="G13" i="14"/>
  <c r="G12" i="14"/>
  <c r="G11" i="14"/>
  <c r="G10" i="14"/>
  <c r="G9" i="14"/>
  <c r="G8" i="14"/>
  <c r="G7" i="14"/>
  <c r="G6" i="14"/>
  <c r="G5" i="14"/>
  <c r="G4" i="14"/>
  <c r="G3" i="14"/>
  <c r="G20" i="13"/>
  <c r="G19" i="13"/>
  <c r="G18" i="13"/>
  <c r="G17" i="13"/>
  <c r="G16" i="13"/>
  <c r="G15" i="13"/>
  <c r="G14" i="13"/>
  <c r="G13" i="13"/>
  <c r="G12" i="13"/>
  <c r="G11" i="13"/>
  <c r="G10" i="13"/>
  <c r="G9" i="13"/>
  <c r="G8" i="13"/>
  <c r="G7" i="13"/>
  <c r="G6" i="13"/>
  <c r="G5" i="13"/>
  <c r="G4" i="13"/>
  <c r="G3" i="13"/>
  <c r="G20" i="12"/>
  <c r="G19" i="12"/>
  <c r="G18" i="12"/>
  <c r="G17" i="12"/>
  <c r="G16" i="12"/>
  <c r="G15" i="12"/>
  <c r="G14" i="12"/>
  <c r="G13" i="12"/>
  <c r="G12" i="12"/>
  <c r="G11" i="12"/>
  <c r="G10" i="12"/>
  <c r="G9" i="12"/>
  <c r="G8" i="12"/>
  <c r="G7" i="12"/>
  <c r="G6" i="12"/>
  <c r="G5" i="12"/>
  <c r="G4" i="12"/>
  <c r="G3" i="12"/>
  <c r="G20" i="11"/>
  <c r="G19" i="11"/>
  <c r="G18" i="11"/>
  <c r="G17" i="11"/>
  <c r="G16" i="11"/>
  <c r="G15" i="11"/>
  <c r="G14" i="11"/>
  <c r="G13" i="11"/>
  <c r="G12" i="11"/>
  <c r="G11" i="11"/>
  <c r="G10" i="11"/>
  <c r="G9" i="11"/>
  <c r="G8" i="11"/>
  <c r="G7" i="11"/>
  <c r="G6" i="11"/>
  <c r="G5" i="11"/>
  <c r="G4" i="11"/>
  <c r="G3" i="11"/>
  <c r="G20" i="10"/>
  <c r="G19" i="10"/>
  <c r="G18" i="10"/>
  <c r="G17" i="10"/>
  <c r="G16" i="10"/>
  <c r="G15" i="10"/>
  <c r="G14" i="10"/>
  <c r="G13" i="10"/>
  <c r="G12" i="10"/>
  <c r="G11" i="10"/>
  <c r="G10" i="10"/>
  <c r="G9" i="10"/>
  <c r="G8" i="10"/>
  <c r="G7" i="10"/>
  <c r="G6" i="10"/>
  <c r="G5" i="10"/>
  <c r="G4" i="10"/>
  <c r="G3" i="10"/>
  <c r="G20" i="9"/>
  <c r="G19" i="9"/>
  <c r="G18" i="9"/>
  <c r="G17" i="9"/>
  <c r="G16" i="9"/>
  <c r="G15" i="9"/>
  <c r="G14" i="9"/>
  <c r="G13" i="9"/>
  <c r="G12" i="9"/>
  <c r="G11" i="9"/>
  <c r="G10" i="9"/>
  <c r="G9" i="9"/>
  <c r="G8" i="9"/>
  <c r="G7" i="9"/>
  <c r="G6" i="9"/>
  <c r="G5" i="9"/>
  <c r="G4" i="9"/>
  <c r="G3" i="9"/>
  <c r="G3" i="8"/>
  <c r="G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P4" i="8"/>
  <c r="G20" i="7"/>
  <c r="G19" i="7"/>
  <c r="G18" i="7"/>
  <c r="G17" i="7"/>
  <c r="G16" i="7"/>
  <c r="G15" i="7"/>
  <c r="G14" i="7"/>
  <c r="G13" i="7"/>
  <c r="G12" i="7"/>
  <c r="G11" i="7"/>
  <c r="G10" i="7"/>
  <c r="G9" i="7"/>
  <c r="G8" i="7"/>
  <c r="G7" i="7"/>
  <c r="G6" i="7"/>
  <c r="G5" i="7"/>
  <c r="G4" i="7"/>
  <c r="G3" i="7"/>
  <c r="G20" i="6"/>
  <c r="G18" i="6"/>
  <c r="G17" i="6"/>
  <c r="G16" i="6"/>
  <c r="G15" i="6"/>
  <c r="G14" i="6"/>
  <c r="G13" i="6"/>
  <c r="G12" i="6"/>
  <c r="G10" i="6"/>
  <c r="G9" i="6"/>
  <c r="G8" i="6"/>
  <c r="G7" i="6"/>
  <c r="G6" i="6"/>
  <c r="G5" i="6"/>
  <c r="G4" i="6"/>
  <c r="P4" i="6"/>
  <c r="G12" i="5"/>
  <c r="G13" i="5"/>
  <c r="G14" i="5"/>
  <c r="G4" i="5"/>
  <c r="G8" i="5"/>
  <c r="G9" i="5"/>
  <c r="G10" i="5"/>
  <c r="G15" i="5"/>
  <c r="G16" i="5"/>
  <c r="S11" i="5"/>
  <c r="R20" i="54"/>
  <c r="S18" i="54"/>
  <c r="R18" i="54"/>
  <c r="S14" i="54"/>
  <c r="P13" i="54"/>
  <c r="N13" i="54"/>
  <c r="S13" i="54"/>
  <c r="S11" i="54"/>
  <c r="K8" i="54"/>
  <c r="K9" i="54" s="1"/>
  <c r="K10" i="54" s="1"/>
  <c r="I8" i="54"/>
  <c r="I9" i="54" s="1"/>
  <c r="I10" i="54" s="1"/>
  <c r="P6" i="54"/>
  <c r="N6" i="54"/>
  <c r="P4" i="54"/>
  <c r="R20" i="53"/>
  <c r="S18" i="53"/>
  <c r="R18" i="53"/>
  <c r="S14" i="53"/>
  <c r="P13" i="53"/>
  <c r="N13" i="53"/>
  <c r="S13" i="53"/>
  <c r="S11" i="53"/>
  <c r="K8" i="53"/>
  <c r="K9" i="53" s="1"/>
  <c r="K10" i="53" s="1"/>
  <c r="I8" i="53"/>
  <c r="I9" i="53" s="1"/>
  <c r="I10" i="53" s="1"/>
  <c r="AV50" i="2" s="1"/>
  <c r="P6" i="53"/>
  <c r="N6" i="53"/>
  <c r="P4" i="53"/>
  <c r="R20" i="52"/>
  <c r="P10" i="52" s="1"/>
  <c r="S18" i="52"/>
  <c r="R18" i="52"/>
  <c r="S14" i="52"/>
  <c r="P13" i="52"/>
  <c r="N13" i="52"/>
  <c r="S13" i="52"/>
  <c r="S11" i="52"/>
  <c r="K8" i="52"/>
  <c r="K9" i="52" s="1"/>
  <c r="K10" i="52" s="1"/>
  <c r="I8" i="52"/>
  <c r="I9" i="52" s="1"/>
  <c r="I10" i="52" s="1"/>
  <c r="P6" i="52"/>
  <c r="N6" i="52"/>
  <c r="P4" i="52"/>
  <c r="R20" i="51"/>
  <c r="S18" i="51"/>
  <c r="R18" i="51"/>
  <c r="N8" i="51" s="1"/>
  <c r="P8" i="51" s="1"/>
  <c r="S14" i="51"/>
  <c r="P13" i="51"/>
  <c r="N13" i="51"/>
  <c r="S13" i="51"/>
  <c r="S11" i="51"/>
  <c r="K8" i="51"/>
  <c r="K9" i="51" s="1"/>
  <c r="K10" i="51" s="1"/>
  <c r="AW48" i="2" s="1"/>
  <c r="I8" i="51"/>
  <c r="I9" i="51" s="1"/>
  <c r="I10" i="51" s="1"/>
  <c r="AV48" i="2" s="1"/>
  <c r="P6" i="51"/>
  <c r="N6" i="51"/>
  <c r="P4" i="51"/>
  <c r="R20" i="50"/>
  <c r="S18" i="50"/>
  <c r="R18" i="50"/>
  <c r="S14" i="50"/>
  <c r="P13" i="50"/>
  <c r="N13" i="50"/>
  <c r="S13" i="50"/>
  <c r="S11" i="50"/>
  <c r="K8" i="50"/>
  <c r="K9" i="50" s="1"/>
  <c r="K10" i="50" s="1"/>
  <c r="I8" i="50"/>
  <c r="I9" i="50" s="1"/>
  <c r="I10" i="50" s="1"/>
  <c r="AV47" i="2" s="1"/>
  <c r="P6" i="50"/>
  <c r="N6" i="50"/>
  <c r="P4" i="50"/>
  <c r="R20" i="49"/>
  <c r="S18" i="49"/>
  <c r="R18" i="49"/>
  <c r="S14" i="49"/>
  <c r="P13" i="49"/>
  <c r="N13" i="49"/>
  <c r="S13" i="49"/>
  <c r="S11" i="49"/>
  <c r="K8" i="49"/>
  <c r="K9" i="49" s="1"/>
  <c r="K10" i="49" s="1"/>
  <c r="AW46" i="2" s="1"/>
  <c r="I8" i="49"/>
  <c r="I9" i="49" s="1"/>
  <c r="I10" i="49" s="1"/>
  <c r="P6" i="49"/>
  <c r="N6" i="49"/>
  <c r="P4" i="49"/>
  <c r="R20" i="48"/>
  <c r="S18" i="48"/>
  <c r="R18" i="48"/>
  <c r="S14" i="48"/>
  <c r="P13" i="48"/>
  <c r="N13" i="48"/>
  <c r="S13" i="48"/>
  <c r="S11" i="48"/>
  <c r="K9" i="48"/>
  <c r="K10" i="48" s="1"/>
  <c r="AW45" i="2" s="1"/>
  <c r="K8" i="48"/>
  <c r="I8" i="48"/>
  <c r="I9" i="48" s="1"/>
  <c r="I10" i="48" s="1"/>
  <c r="AV45" i="2" s="1"/>
  <c r="P6" i="48"/>
  <c r="N6" i="48"/>
  <c r="P4" i="48"/>
  <c r="R20" i="47"/>
  <c r="S18" i="47"/>
  <c r="R18" i="47"/>
  <c r="S14" i="47"/>
  <c r="P13" i="47"/>
  <c r="N13" i="47"/>
  <c r="S13" i="47"/>
  <c r="S11" i="47"/>
  <c r="K8" i="47"/>
  <c r="K9" i="47" s="1"/>
  <c r="K10" i="47" s="1"/>
  <c r="I8" i="47"/>
  <c r="I9" i="47" s="1"/>
  <c r="I10" i="47" s="1"/>
  <c r="P6" i="47"/>
  <c r="N6" i="47"/>
  <c r="P4" i="47"/>
  <c r="R20" i="46"/>
  <c r="S18" i="46"/>
  <c r="R18" i="46"/>
  <c r="S14" i="46"/>
  <c r="P13" i="46"/>
  <c r="N13" i="46"/>
  <c r="S13" i="46"/>
  <c r="S11" i="46"/>
  <c r="K8" i="46"/>
  <c r="K9" i="46" s="1"/>
  <c r="K10" i="46" s="1"/>
  <c r="AW43" i="2" s="1"/>
  <c r="I8" i="46"/>
  <c r="I9" i="46" s="1"/>
  <c r="I10" i="46" s="1"/>
  <c r="AV43" i="2" s="1"/>
  <c r="P6" i="46"/>
  <c r="N6" i="46"/>
  <c r="P4" i="46"/>
  <c r="R20" i="45"/>
  <c r="S18" i="45"/>
  <c r="R18" i="45"/>
  <c r="S14" i="45"/>
  <c r="P13" i="45"/>
  <c r="N13" i="45"/>
  <c r="S13" i="45"/>
  <c r="S11" i="45"/>
  <c r="I9" i="45"/>
  <c r="I10" i="45" s="1"/>
  <c r="AV42" i="2" s="1"/>
  <c r="K8" i="45"/>
  <c r="K9" i="45" s="1"/>
  <c r="K10" i="45" s="1"/>
  <c r="I8" i="45"/>
  <c r="P6" i="45"/>
  <c r="N6" i="45"/>
  <c r="P4" i="45"/>
  <c r="R20" i="44"/>
  <c r="S18" i="44"/>
  <c r="R18" i="44"/>
  <c r="S14" i="44"/>
  <c r="P13" i="44"/>
  <c r="N13" i="44"/>
  <c r="S13" i="44"/>
  <c r="S11" i="44"/>
  <c r="K8" i="44"/>
  <c r="K9" i="44" s="1"/>
  <c r="K10" i="44" s="1"/>
  <c r="I8" i="44"/>
  <c r="I9" i="44" s="1"/>
  <c r="I10" i="44" s="1"/>
  <c r="AV41" i="2" s="1"/>
  <c r="P6" i="44"/>
  <c r="N6" i="44"/>
  <c r="P4" i="44"/>
  <c r="R20" i="43"/>
  <c r="S18" i="43"/>
  <c r="R18" i="43"/>
  <c r="S14" i="43"/>
  <c r="P13" i="43"/>
  <c r="N13" i="43"/>
  <c r="S13" i="43"/>
  <c r="S11" i="43"/>
  <c r="K9" i="43"/>
  <c r="K10" i="43" s="1"/>
  <c r="AW40" i="2" s="1"/>
  <c r="K8" i="43"/>
  <c r="I8" i="43"/>
  <c r="I9" i="43" s="1"/>
  <c r="I10" i="43" s="1"/>
  <c r="AV40" i="2" s="1"/>
  <c r="P6" i="43"/>
  <c r="N6" i="43"/>
  <c r="P4" i="43"/>
  <c r="R20" i="42"/>
  <c r="S18" i="42"/>
  <c r="R18" i="42"/>
  <c r="S14" i="42"/>
  <c r="P13" i="42"/>
  <c r="N13" i="42"/>
  <c r="S13" i="42"/>
  <c r="S11" i="42"/>
  <c r="K8" i="42"/>
  <c r="K9" i="42" s="1"/>
  <c r="K10" i="42" s="1"/>
  <c r="AW39" i="2" s="1"/>
  <c r="I8" i="42"/>
  <c r="I9" i="42" s="1"/>
  <c r="I10" i="42" s="1"/>
  <c r="AV39" i="2" s="1"/>
  <c r="P6" i="42"/>
  <c r="N6" i="42"/>
  <c r="P4" i="42"/>
  <c r="R20" i="41"/>
  <c r="S18" i="41"/>
  <c r="R18" i="41"/>
  <c r="S14" i="41"/>
  <c r="P13" i="41"/>
  <c r="N13" i="41"/>
  <c r="S13" i="41"/>
  <c r="S11" i="41"/>
  <c r="K8" i="41"/>
  <c r="K9" i="41" s="1"/>
  <c r="K10" i="41" s="1"/>
  <c r="AW38" i="2" s="1"/>
  <c r="I8" i="41"/>
  <c r="I9" i="41" s="1"/>
  <c r="I10" i="41" s="1"/>
  <c r="AV38" i="2" s="1"/>
  <c r="P6" i="41"/>
  <c r="N6" i="41"/>
  <c r="P4" i="41"/>
  <c r="R20" i="40"/>
  <c r="S18" i="40"/>
  <c r="R18" i="40"/>
  <c r="S14" i="40"/>
  <c r="P13" i="40"/>
  <c r="N13" i="40"/>
  <c r="S13" i="40"/>
  <c r="S11" i="40"/>
  <c r="K8" i="40"/>
  <c r="K9" i="40" s="1"/>
  <c r="K10" i="40" s="1"/>
  <c r="AW37" i="2" s="1"/>
  <c r="I8" i="40"/>
  <c r="I9" i="40" s="1"/>
  <c r="I10" i="40" s="1"/>
  <c r="AV37" i="2" s="1"/>
  <c r="P6" i="40"/>
  <c r="N6" i="40"/>
  <c r="P4" i="40"/>
  <c r="R20" i="39"/>
  <c r="S18" i="39"/>
  <c r="R18" i="39"/>
  <c r="S14" i="39"/>
  <c r="P13" i="39"/>
  <c r="N13" i="39"/>
  <c r="S13" i="39"/>
  <c r="S11" i="39"/>
  <c r="K8" i="39"/>
  <c r="K9" i="39" s="1"/>
  <c r="K10" i="39" s="1"/>
  <c r="I8" i="39"/>
  <c r="I9" i="39" s="1"/>
  <c r="I10" i="39" s="1"/>
  <c r="P6" i="39"/>
  <c r="N6" i="39"/>
  <c r="P4" i="39"/>
  <c r="R20" i="38"/>
  <c r="S18" i="38"/>
  <c r="R18" i="38"/>
  <c r="S14" i="38"/>
  <c r="P13" i="38"/>
  <c r="N13" i="38"/>
  <c r="S13" i="38"/>
  <c r="S11" i="38"/>
  <c r="K9" i="38"/>
  <c r="K10" i="38" s="1"/>
  <c r="K8" i="38"/>
  <c r="I8" i="38"/>
  <c r="I9" i="38" s="1"/>
  <c r="I10" i="38" s="1"/>
  <c r="AV35" i="2" s="1"/>
  <c r="P6" i="38"/>
  <c r="N6" i="38"/>
  <c r="P4" i="38"/>
  <c r="R20" i="37"/>
  <c r="S18" i="37"/>
  <c r="R18" i="37"/>
  <c r="S14" i="37"/>
  <c r="P13" i="37"/>
  <c r="N13" i="37"/>
  <c r="S13" i="37"/>
  <c r="S11" i="37"/>
  <c r="K8" i="37"/>
  <c r="K9" i="37" s="1"/>
  <c r="K10" i="37" s="1"/>
  <c r="AW34" i="2" s="1"/>
  <c r="I8" i="37"/>
  <c r="I9" i="37" s="1"/>
  <c r="I10" i="37" s="1"/>
  <c r="P6" i="37"/>
  <c r="N6" i="37"/>
  <c r="P4" i="37"/>
  <c r="R20" i="36"/>
  <c r="S18" i="36"/>
  <c r="R18" i="36"/>
  <c r="S14" i="36"/>
  <c r="P13" i="36"/>
  <c r="N13" i="36"/>
  <c r="S13" i="36"/>
  <c r="S11" i="36"/>
  <c r="K8" i="36"/>
  <c r="K9" i="36" s="1"/>
  <c r="K10" i="36" s="1"/>
  <c r="AW33" i="2" s="1"/>
  <c r="I8" i="36"/>
  <c r="I9" i="36" s="1"/>
  <c r="I10" i="36" s="1"/>
  <c r="AV33" i="2" s="1"/>
  <c r="P6" i="36"/>
  <c r="N6" i="36"/>
  <c r="P4" i="36"/>
  <c r="R20" i="35"/>
  <c r="S18" i="35"/>
  <c r="R18" i="35"/>
  <c r="S14" i="35"/>
  <c r="P13" i="35"/>
  <c r="N13" i="35"/>
  <c r="S13" i="35"/>
  <c r="S11" i="35"/>
  <c r="K8" i="35"/>
  <c r="K9" i="35" s="1"/>
  <c r="K10" i="35" s="1"/>
  <c r="AW32" i="2" s="1"/>
  <c r="I8" i="35"/>
  <c r="I9" i="35" s="1"/>
  <c r="I10" i="35" s="1"/>
  <c r="P6" i="35"/>
  <c r="N6" i="35"/>
  <c r="P4" i="35"/>
  <c r="R20" i="34"/>
  <c r="S18" i="34"/>
  <c r="R18" i="34"/>
  <c r="S14" i="34"/>
  <c r="S13" i="34"/>
  <c r="S11" i="34"/>
  <c r="K8" i="34"/>
  <c r="K9" i="34" s="1"/>
  <c r="K10" i="34" s="1"/>
  <c r="AW31" i="2" s="1"/>
  <c r="I8" i="34"/>
  <c r="I9" i="34" s="1"/>
  <c r="I10" i="34" s="1"/>
  <c r="P6" i="34"/>
  <c r="N6" i="34"/>
  <c r="P4" i="34"/>
  <c r="R20" i="33"/>
  <c r="S18" i="33"/>
  <c r="R18" i="33"/>
  <c r="S14" i="33"/>
  <c r="N13" i="33"/>
  <c r="S13" i="33"/>
  <c r="S11" i="33"/>
  <c r="I8" i="33"/>
  <c r="I9" i="33" s="1"/>
  <c r="I10" i="33" s="1"/>
  <c r="AV30" i="2" s="1"/>
  <c r="P6" i="33"/>
  <c r="N6" i="33"/>
  <c r="P4" i="33"/>
  <c r="R20" i="32"/>
  <c r="S18" i="32"/>
  <c r="R18" i="32"/>
  <c r="S14" i="32"/>
  <c r="S13" i="32"/>
  <c r="S11" i="32"/>
  <c r="I8" i="32"/>
  <c r="I9" i="32" s="1"/>
  <c r="I10" i="32" s="1"/>
  <c r="AV29" i="2" s="1"/>
  <c r="P6" i="32"/>
  <c r="N6" i="32"/>
  <c r="P4" i="32"/>
  <c r="R20" i="31"/>
  <c r="S18" i="31"/>
  <c r="R18" i="31"/>
  <c r="S14" i="31"/>
  <c r="S13" i="31"/>
  <c r="S11" i="31"/>
  <c r="I8" i="31"/>
  <c r="I9" i="31" s="1"/>
  <c r="I10" i="31" s="1"/>
  <c r="P6" i="31"/>
  <c r="N6" i="31"/>
  <c r="P4" i="31"/>
  <c r="R20" i="30"/>
  <c r="S18" i="30"/>
  <c r="R18" i="30"/>
  <c r="S14" i="30"/>
  <c r="S13" i="30"/>
  <c r="S11" i="30"/>
  <c r="K9" i="30"/>
  <c r="K10" i="30" s="1"/>
  <c r="AW27" i="2" s="1"/>
  <c r="I8" i="30"/>
  <c r="I9" i="30" s="1"/>
  <c r="I10" i="30" s="1"/>
  <c r="AV27" i="2" s="1"/>
  <c r="P6" i="30"/>
  <c r="N6" i="30"/>
  <c r="P4" i="30"/>
  <c r="R20" i="29"/>
  <c r="S18" i="29"/>
  <c r="R18" i="29"/>
  <c r="S14" i="29"/>
  <c r="S13" i="29"/>
  <c r="S11" i="29"/>
  <c r="I8" i="29"/>
  <c r="I9" i="29" s="1"/>
  <c r="I10" i="29" s="1"/>
  <c r="AV26" i="2" s="1"/>
  <c r="P6" i="29"/>
  <c r="N6" i="29"/>
  <c r="P4" i="29"/>
  <c r="R20" i="28"/>
  <c r="S18" i="28"/>
  <c r="R18" i="28"/>
  <c r="S14" i="28"/>
  <c r="N13" i="28"/>
  <c r="S13" i="28"/>
  <c r="S11" i="28"/>
  <c r="I8" i="28"/>
  <c r="I9" i="28" s="1"/>
  <c r="I10" i="28" s="1"/>
  <c r="AV25" i="2" s="1"/>
  <c r="P6" i="28"/>
  <c r="N6" i="28"/>
  <c r="P4" i="28"/>
  <c r="R20" i="27"/>
  <c r="S18" i="27"/>
  <c r="R18" i="27"/>
  <c r="S14" i="27"/>
  <c r="P13" i="27"/>
  <c r="N13" i="27"/>
  <c r="S13" i="27"/>
  <c r="S11" i="27"/>
  <c r="K8" i="27"/>
  <c r="K9" i="27" s="1"/>
  <c r="K10" i="27" s="1"/>
  <c r="AW24" i="2" s="1"/>
  <c r="I8" i="27"/>
  <c r="I9" i="27" s="1"/>
  <c r="I10" i="27" s="1"/>
  <c r="AV24" i="2" s="1"/>
  <c r="P6" i="27"/>
  <c r="N6" i="27"/>
  <c r="P4" i="27"/>
  <c r="R20" i="26"/>
  <c r="S18" i="26"/>
  <c r="R18" i="26"/>
  <c r="S14" i="26"/>
  <c r="N13" i="26"/>
  <c r="S13" i="26"/>
  <c r="S11" i="26"/>
  <c r="K8" i="26"/>
  <c r="K9" i="26" s="1"/>
  <c r="K10" i="26" s="1"/>
  <c r="AW23" i="2" s="1"/>
  <c r="I8" i="26"/>
  <c r="I9" i="26" s="1"/>
  <c r="I10" i="26" s="1"/>
  <c r="AV23" i="2" s="1"/>
  <c r="P6" i="26"/>
  <c r="N6" i="26"/>
  <c r="P4" i="26"/>
  <c r="R20" i="25"/>
  <c r="S18" i="25"/>
  <c r="R18" i="25"/>
  <c r="S14" i="25"/>
  <c r="N13" i="25"/>
  <c r="S13" i="25"/>
  <c r="S11" i="25"/>
  <c r="I8" i="25"/>
  <c r="I9" i="25" s="1"/>
  <c r="I10" i="25" s="1"/>
  <c r="AV22" i="2" s="1"/>
  <c r="P6" i="25"/>
  <c r="N6" i="25"/>
  <c r="P4" i="25"/>
  <c r="R20" i="24"/>
  <c r="S18" i="24"/>
  <c r="R18" i="24"/>
  <c r="S14" i="24"/>
  <c r="P13" i="24"/>
  <c r="N13" i="24"/>
  <c r="S13" i="24"/>
  <c r="S11" i="24"/>
  <c r="K8" i="24"/>
  <c r="K9" i="24" s="1"/>
  <c r="K10" i="24" s="1"/>
  <c r="AW21" i="2" s="1"/>
  <c r="I8" i="24"/>
  <c r="I9" i="24" s="1"/>
  <c r="I10" i="24" s="1"/>
  <c r="AV21" i="2" s="1"/>
  <c r="P6" i="24"/>
  <c r="N6" i="24"/>
  <c r="P4" i="24"/>
  <c r="R20" i="23"/>
  <c r="S18" i="23"/>
  <c r="R18" i="23"/>
  <c r="S14" i="23"/>
  <c r="P13" i="23"/>
  <c r="N13" i="23"/>
  <c r="S13" i="23"/>
  <c r="S11" i="23"/>
  <c r="K8" i="23"/>
  <c r="K9" i="23" s="1"/>
  <c r="K10" i="23" s="1"/>
  <c r="AW20" i="2" s="1"/>
  <c r="I8" i="23"/>
  <c r="I9" i="23" s="1"/>
  <c r="I10" i="23" s="1"/>
  <c r="P6" i="23"/>
  <c r="N6" i="23"/>
  <c r="P4" i="23"/>
  <c r="R20" i="22"/>
  <c r="S18" i="22"/>
  <c r="R18" i="22"/>
  <c r="S14" i="22"/>
  <c r="P13" i="22"/>
  <c r="N13" i="22"/>
  <c r="S13" i="22"/>
  <c r="S11" i="22"/>
  <c r="K8" i="22"/>
  <c r="K9" i="22" s="1"/>
  <c r="K10" i="22" s="1"/>
  <c r="I8" i="22"/>
  <c r="I9" i="22" s="1"/>
  <c r="I10" i="22" s="1"/>
  <c r="AV19" i="2" s="1"/>
  <c r="P6" i="22"/>
  <c r="N6" i="22"/>
  <c r="P4" i="22"/>
  <c r="R20" i="21"/>
  <c r="S18" i="21"/>
  <c r="R18" i="21"/>
  <c r="S14" i="21"/>
  <c r="P13" i="21"/>
  <c r="N13" i="21"/>
  <c r="S13" i="21"/>
  <c r="S11" i="21"/>
  <c r="K8" i="21"/>
  <c r="K9" i="21" s="1"/>
  <c r="K10" i="21" s="1"/>
  <c r="I8" i="21"/>
  <c r="I9" i="21" s="1"/>
  <c r="I10" i="21" s="1"/>
  <c r="P6" i="21"/>
  <c r="N6" i="21"/>
  <c r="P4" i="21"/>
  <c r="R20" i="20"/>
  <c r="P10" i="20" s="1"/>
  <c r="S18" i="20"/>
  <c r="R18" i="20"/>
  <c r="S14" i="20"/>
  <c r="P13" i="20"/>
  <c r="N13" i="20"/>
  <c r="S13" i="20"/>
  <c r="S11" i="20"/>
  <c r="K8" i="20"/>
  <c r="K9" i="20" s="1"/>
  <c r="K10" i="20" s="1"/>
  <c r="AW17" i="2" s="1"/>
  <c r="I8" i="20"/>
  <c r="I9" i="20" s="1"/>
  <c r="I10" i="20" s="1"/>
  <c r="AV17" i="2" s="1"/>
  <c r="P6" i="20"/>
  <c r="N6" i="20"/>
  <c r="P4" i="20"/>
  <c r="R20" i="19"/>
  <c r="N10" i="19" s="1"/>
  <c r="S18" i="19"/>
  <c r="R18" i="19"/>
  <c r="S14" i="19"/>
  <c r="P13" i="19"/>
  <c r="N13" i="19"/>
  <c r="S13" i="19"/>
  <c r="S11" i="19"/>
  <c r="K9" i="19"/>
  <c r="K10" i="19" s="1"/>
  <c r="AW16" i="2" s="1"/>
  <c r="K8" i="19"/>
  <c r="I8" i="19"/>
  <c r="I9" i="19" s="1"/>
  <c r="I10" i="19" s="1"/>
  <c r="AV16" i="2" s="1"/>
  <c r="P6" i="19"/>
  <c r="N6" i="19"/>
  <c r="P4" i="19"/>
  <c r="R20" i="18"/>
  <c r="S18" i="18"/>
  <c r="R18" i="18"/>
  <c r="S14" i="18"/>
  <c r="P13" i="18"/>
  <c r="N13" i="18"/>
  <c r="S13" i="18"/>
  <c r="S11" i="18"/>
  <c r="K8" i="18"/>
  <c r="K9" i="18" s="1"/>
  <c r="K10" i="18" s="1"/>
  <c r="I8" i="18"/>
  <c r="I9" i="18" s="1"/>
  <c r="I10" i="18" s="1"/>
  <c r="P6" i="18"/>
  <c r="N6" i="18"/>
  <c r="P4" i="18"/>
  <c r="R20" i="17"/>
  <c r="S18" i="17"/>
  <c r="R18" i="17"/>
  <c r="S14" i="17"/>
  <c r="P13" i="17"/>
  <c r="N13" i="17"/>
  <c r="S13" i="17"/>
  <c r="S11" i="17"/>
  <c r="K8" i="17"/>
  <c r="K9" i="17" s="1"/>
  <c r="K10" i="17" s="1"/>
  <c r="AW14" i="2" s="1"/>
  <c r="I8" i="17"/>
  <c r="I9" i="17" s="1"/>
  <c r="I10" i="17" s="1"/>
  <c r="AV14" i="2" s="1"/>
  <c r="P6" i="17"/>
  <c r="N6" i="17"/>
  <c r="P4" i="17"/>
  <c r="R20" i="16"/>
  <c r="S18" i="16"/>
  <c r="R18" i="16"/>
  <c r="S14" i="16"/>
  <c r="P13" i="16"/>
  <c r="N13" i="16"/>
  <c r="S13" i="16"/>
  <c r="S11" i="16"/>
  <c r="K8" i="16"/>
  <c r="K9" i="16" s="1"/>
  <c r="K10" i="16" s="1"/>
  <c r="I8" i="16"/>
  <c r="I9" i="16" s="1"/>
  <c r="I10" i="16" s="1"/>
  <c r="AV13" i="2" s="1"/>
  <c r="P6" i="16"/>
  <c r="N6" i="16"/>
  <c r="P4" i="16"/>
  <c r="R20" i="15"/>
  <c r="S18" i="15"/>
  <c r="R18" i="15"/>
  <c r="S14" i="15"/>
  <c r="P13" i="15"/>
  <c r="N13" i="15"/>
  <c r="S13" i="15"/>
  <c r="S11" i="15"/>
  <c r="K8" i="15"/>
  <c r="K9" i="15" s="1"/>
  <c r="K10" i="15" s="1"/>
  <c r="I8" i="15"/>
  <c r="I9" i="15" s="1"/>
  <c r="I10" i="15" s="1"/>
  <c r="P6" i="15"/>
  <c r="N6" i="15"/>
  <c r="P4" i="15"/>
  <c r="R20" i="14"/>
  <c r="S18" i="14"/>
  <c r="R18" i="14"/>
  <c r="S14" i="14"/>
  <c r="P13" i="14"/>
  <c r="N13" i="14"/>
  <c r="S13" i="14"/>
  <c r="S11" i="14"/>
  <c r="K8" i="14"/>
  <c r="K9" i="14" s="1"/>
  <c r="K10" i="14" s="1"/>
  <c r="AW11" i="2" s="1"/>
  <c r="I8" i="14"/>
  <c r="I9" i="14" s="1"/>
  <c r="I10" i="14" s="1"/>
  <c r="AV11" i="2" s="1"/>
  <c r="P6" i="14"/>
  <c r="N6" i="14"/>
  <c r="P4" i="14"/>
  <c r="R20" i="13"/>
  <c r="S18" i="13"/>
  <c r="R18" i="13"/>
  <c r="S14" i="13"/>
  <c r="P13" i="13"/>
  <c r="N13" i="13"/>
  <c r="S13" i="13"/>
  <c r="S11" i="13"/>
  <c r="K8" i="13"/>
  <c r="K9" i="13" s="1"/>
  <c r="K10" i="13" s="1"/>
  <c r="I8" i="13"/>
  <c r="I9" i="13" s="1"/>
  <c r="I10" i="13" s="1"/>
  <c r="AV10" i="2" s="1"/>
  <c r="P6" i="13"/>
  <c r="N6" i="13"/>
  <c r="P4" i="13"/>
  <c r="R20" i="12"/>
  <c r="S18" i="12"/>
  <c r="R18" i="12"/>
  <c r="S14" i="12"/>
  <c r="P13" i="12"/>
  <c r="N13" i="12"/>
  <c r="S13" i="12"/>
  <c r="S11" i="12"/>
  <c r="K8" i="12"/>
  <c r="K9" i="12" s="1"/>
  <c r="K10" i="12" s="1"/>
  <c r="AW9" i="2" s="1"/>
  <c r="I8" i="12"/>
  <c r="I9" i="12" s="1"/>
  <c r="I10" i="12" s="1"/>
  <c r="AV9" i="2" s="1"/>
  <c r="P6" i="12"/>
  <c r="N6" i="12"/>
  <c r="P4" i="12"/>
  <c r="R20" i="11"/>
  <c r="S18" i="11"/>
  <c r="R18" i="11"/>
  <c r="S14" i="11"/>
  <c r="P13" i="11"/>
  <c r="N13" i="11"/>
  <c r="S13" i="11"/>
  <c r="S11" i="11"/>
  <c r="K8" i="11"/>
  <c r="K9" i="11" s="1"/>
  <c r="K10" i="11" s="1"/>
  <c r="I8" i="11"/>
  <c r="I9" i="11" s="1"/>
  <c r="I10" i="11" s="1"/>
  <c r="P6" i="11"/>
  <c r="N6" i="11"/>
  <c r="P4" i="11"/>
  <c r="R20" i="10"/>
  <c r="S18" i="10"/>
  <c r="R18" i="10"/>
  <c r="S14" i="10"/>
  <c r="P13" i="10"/>
  <c r="N13" i="10"/>
  <c r="S13" i="10"/>
  <c r="S11" i="10"/>
  <c r="K9" i="10"/>
  <c r="K10" i="10" s="1"/>
  <c r="I9" i="10"/>
  <c r="I10" i="10" s="1"/>
  <c r="AV7" i="2" s="1"/>
  <c r="K8" i="10"/>
  <c r="I8" i="10"/>
  <c r="P6" i="10"/>
  <c r="N6" i="10"/>
  <c r="P4" i="10"/>
  <c r="R20" i="9"/>
  <c r="S18" i="9"/>
  <c r="R18" i="9"/>
  <c r="S14" i="9"/>
  <c r="P13" i="9"/>
  <c r="N13" i="9"/>
  <c r="S13" i="9"/>
  <c r="S11" i="9"/>
  <c r="K8" i="9"/>
  <c r="K9" i="9" s="1"/>
  <c r="K10" i="9" s="1"/>
  <c r="I8" i="9"/>
  <c r="I9" i="9" s="1"/>
  <c r="I10" i="9" s="1"/>
  <c r="AV6" i="2" s="1"/>
  <c r="P6" i="9"/>
  <c r="N6" i="9"/>
  <c r="P4" i="9"/>
  <c r="R20" i="8"/>
  <c r="S18" i="8"/>
  <c r="R18" i="8"/>
  <c r="S14" i="8"/>
  <c r="P13" i="8"/>
  <c r="N13" i="8"/>
  <c r="S13" i="8"/>
  <c r="S11" i="8"/>
  <c r="K8" i="8"/>
  <c r="K9" i="8" s="1"/>
  <c r="K10" i="8" s="1"/>
  <c r="I8" i="8"/>
  <c r="I9" i="8" s="1"/>
  <c r="I10" i="8" s="1"/>
  <c r="P6" i="8"/>
  <c r="N6" i="8"/>
  <c r="R20" i="7"/>
  <c r="S18" i="7"/>
  <c r="R18" i="7"/>
  <c r="S14" i="7"/>
  <c r="P13" i="7"/>
  <c r="N13" i="7"/>
  <c r="S13" i="7"/>
  <c r="S11" i="7"/>
  <c r="I9" i="7"/>
  <c r="I10" i="7" s="1"/>
  <c r="K8" i="7"/>
  <c r="K9" i="7" s="1"/>
  <c r="K10" i="7" s="1"/>
  <c r="AW4" i="2" s="1"/>
  <c r="I8" i="7"/>
  <c r="P6" i="7"/>
  <c r="N6" i="7"/>
  <c r="P4" i="7"/>
  <c r="R20" i="6"/>
  <c r="S14" i="6"/>
  <c r="P13" i="6"/>
  <c r="BO3" i="2" s="1"/>
  <c r="N13" i="6"/>
  <c r="BN3" i="2" s="1"/>
  <c r="S13" i="6"/>
  <c r="S11" i="6"/>
  <c r="K8" i="6"/>
  <c r="K9" i="6" s="1"/>
  <c r="K10" i="6" s="1"/>
  <c r="I8" i="6"/>
  <c r="I9" i="6" s="1"/>
  <c r="I10" i="6" s="1"/>
  <c r="AV3" i="2" s="1"/>
  <c r="P6" i="6"/>
  <c r="N6" i="6"/>
  <c r="R20" i="5"/>
  <c r="S18" i="5"/>
  <c r="R18" i="5"/>
  <c r="S14" i="5"/>
  <c r="P13" i="5"/>
  <c r="BO2" i="2" s="1"/>
  <c r="N13" i="5"/>
  <c r="BN2" i="2" s="1"/>
  <c r="S13" i="5"/>
  <c r="K8" i="5"/>
  <c r="K9" i="5" s="1"/>
  <c r="K10" i="5" s="1"/>
  <c r="I8" i="5"/>
  <c r="I9" i="5" s="1"/>
  <c r="I10" i="5" s="1"/>
  <c r="AV2" i="2" s="1"/>
  <c r="P6" i="5"/>
  <c r="N6" i="5"/>
  <c r="P4" i="5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AZ7" i="4"/>
  <c r="AY7" i="4"/>
  <c r="AX7" i="4"/>
  <c r="AW7" i="4"/>
  <c r="AV7" i="4"/>
  <c r="AV10" i="4" s="1"/>
  <c r="AV61" i="4" s="1"/>
  <c r="AU7" i="4"/>
  <c r="AT7" i="4"/>
  <c r="AS7" i="4"/>
  <c r="AR7" i="4"/>
  <c r="AQ7" i="4"/>
  <c r="AP7" i="4"/>
  <c r="AO7" i="4"/>
  <c r="AN7" i="4"/>
  <c r="AN10" i="4" s="1"/>
  <c r="AM7" i="4"/>
  <c r="AL7" i="4"/>
  <c r="AK7" i="4"/>
  <c r="AJ7" i="4"/>
  <c r="AI7" i="4"/>
  <c r="AH7" i="4"/>
  <c r="AG7" i="4"/>
  <c r="AF7" i="4"/>
  <c r="AF10" i="4" s="1"/>
  <c r="AF57" i="4" s="1"/>
  <c r="AE7" i="4"/>
  <c r="AD7" i="4"/>
  <c r="AC7" i="4"/>
  <c r="AB7" i="4"/>
  <c r="AA7" i="4"/>
  <c r="Z7" i="4"/>
  <c r="Y7" i="4"/>
  <c r="X7" i="4"/>
  <c r="X10" i="4" s="1"/>
  <c r="X61" i="4" s="1"/>
  <c r="W7" i="4"/>
  <c r="V7" i="4"/>
  <c r="U7" i="4"/>
  <c r="T7" i="4"/>
  <c r="S7" i="4"/>
  <c r="R7" i="4"/>
  <c r="Q7" i="4"/>
  <c r="P7" i="4"/>
  <c r="P10" i="4" s="1"/>
  <c r="P20" i="4" s="1"/>
  <c r="O7" i="4"/>
  <c r="N7" i="4"/>
  <c r="M7" i="4"/>
  <c r="L7" i="4"/>
  <c r="K7" i="4"/>
  <c r="J7" i="4"/>
  <c r="I7" i="4"/>
  <c r="H7" i="4"/>
  <c r="H10" i="4" s="1"/>
  <c r="H69" i="4" s="1"/>
  <c r="G7" i="4"/>
  <c r="F7" i="4"/>
  <c r="E7" i="4"/>
  <c r="D7" i="4"/>
  <c r="C7" i="4"/>
  <c r="AZ4" i="4"/>
  <c r="AY4" i="4"/>
  <c r="AX4" i="4"/>
  <c r="AW4" i="4"/>
  <c r="AV4" i="4"/>
  <c r="AU4" i="4"/>
  <c r="AT4" i="4"/>
  <c r="AS4" i="4"/>
  <c r="AR4" i="4"/>
  <c r="AQ4" i="4"/>
  <c r="AP4" i="4"/>
  <c r="AO4" i="4"/>
  <c r="AN4" i="4"/>
  <c r="AM4" i="4"/>
  <c r="AL4" i="4"/>
  <c r="AK4" i="4"/>
  <c r="AJ4" i="4"/>
  <c r="AI4" i="4"/>
  <c r="AH4" i="4"/>
  <c r="AG4" i="4"/>
  <c r="AF4" i="4"/>
  <c r="AE4" i="4"/>
  <c r="AD4" i="4"/>
  <c r="AC4" i="4"/>
  <c r="AB4" i="4"/>
  <c r="AA4" i="4"/>
  <c r="Z4" i="4"/>
  <c r="Y4" i="4"/>
  <c r="X4" i="4"/>
  <c r="W4" i="4"/>
  <c r="V4" i="4"/>
  <c r="U4" i="4"/>
  <c r="T4" i="4"/>
  <c r="S4" i="4"/>
  <c r="R4" i="4"/>
  <c r="Q4" i="4"/>
  <c r="P4" i="4"/>
  <c r="O4" i="4"/>
  <c r="N4" i="4"/>
  <c r="M4" i="4"/>
  <c r="L4" i="4"/>
  <c r="K4" i="4"/>
  <c r="J4" i="4"/>
  <c r="I4" i="4"/>
  <c r="H4" i="4"/>
  <c r="G4" i="4"/>
  <c r="F4" i="4"/>
  <c r="E4" i="4"/>
  <c r="D4" i="4"/>
  <c r="C4" i="4"/>
  <c r="AZ3" i="4"/>
  <c r="AZ11" i="4" s="1"/>
  <c r="AY3" i="4"/>
  <c r="AY11" i="4" s="1"/>
  <c r="AX3" i="4"/>
  <c r="AX11" i="4" s="1"/>
  <c r="AW3" i="4"/>
  <c r="AW11" i="4" s="1"/>
  <c r="AV3" i="4"/>
  <c r="AV11" i="4" s="1"/>
  <c r="AU3" i="4"/>
  <c r="AU11" i="4" s="1"/>
  <c r="AT3" i="4"/>
  <c r="AT11" i="4" s="1"/>
  <c r="AS3" i="4"/>
  <c r="AS11" i="4" s="1"/>
  <c r="AR3" i="4"/>
  <c r="AR11" i="4" s="1"/>
  <c r="AQ3" i="4"/>
  <c r="AQ11" i="4" s="1"/>
  <c r="AP3" i="4"/>
  <c r="AP11" i="4" s="1"/>
  <c r="AO3" i="4"/>
  <c r="AO11" i="4" s="1"/>
  <c r="AN3" i="4"/>
  <c r="AN11" i="4" s="1"/>
  <c r="AM3" i="4"/>
  <c r="AM11" i="4" s="1"/>
  <c r="AL3" i="4"/>
  <c r="AL11" i="4" s="1"/>
  <c r="AK3" i="4"/>
  <c r="AK11" i="4" s="1"/>
  <c r="AJ3" i="4"/>
  <c r="AJ11" i="4" s="1"/>
  <c r="AI3" i="4"/>
  <c r="AI11" i="4" s="1"/>
  <c r="AH3" i="4"/>
  <c r="AH11" i="4" s="1"/>
  <c r="AG3" i="4"/>
  <c r="AG11" i="4" s="1"/>
  <c r="AF3" i="4"/>
  <c r="AF11" i="4" s="1"/>
  <c r="AE3" i="4"/>
  <c r="AE11" i="4" s="1"/>
  <c r="AD3" i="4"/>
  <c r="AD11" i="4" s="1"/>
  <c r="AC3" i="4"/>
  <c r="AC11" i="4" s="1"/>
  <c r="AB3" i="4"/>
  <c r="AB11" i="4" s="1"/>
  <c r="AA3" i="4"/>
  <c r="AA11" i="4" s="1"/>
  <c r="Z3" i="4"/>
  <c r="Z11" i="4" s="1"/>
  <c r="Y3" i="4"/>
  <c r="Y11" i="4" s="1"/>
  <c r="X3" i="4"/>
  <c r="X11" i="4" s="1"/>
  <c r="W3" i="4"/>
  <c r="W11" i="4" s="1"/>
  <c r="V3" i="4"/>
  <c r="V11" i="4" s="1"/>
  <c r="U3" i="4"/>
  <c r="U11" i="4" s="1"/>
  <c r="T3" i="4"/>
  <c r="T11" i="4" s="1"/>
  <c r="S3" i="4"/>
  <c r="S11" i="4" s="1"/>
  <c r="R3" i="4"/>
  <c r="R11" i="4" s="1"/>
  <c r="Q3" i="4"/>
  <c r="Q11" i="4" s="1"/>
  <c r="P3" i="4"/>
  <c r="P11" i="4" s="1"/>
  <c r="O3" i="4"/>
  <c r="O11" i="4" s="1"/>
  <c r="N3" i="4"/>
  <c r="N11" i="4" s="1"/>
  <c r="M3" i="4"/>
  <c r="M11" i="4" s="1"/>
  <c r="L3" i="4"/>
  <c r="L11" i="4" s="1"/>
  <c r="K3" i="4"/>
  <c r="K11" i="4" s="1"/>
  <c r="J3" i="4"/>
  <c r="J11" i="4" s="1"/>
  <c r="I3" i="4"/>
  <c r="I11" i="4" s="1"/>
  <c r="H3" i="4"/>
  <c r="H11" i="4" s="1"/>
  <c r="G3" i="4"/>
  <c r="G11" i="4" s="1"/>
  <c r="F3" i="4"/>
  <c r="F11" i="4" s="1"/>
  <c r="E3" i="4"/>
  <c r="E11" i="4" s="1"/>
  <c r="D3" i="4"/>
  <c r="D11" i="4" s="1"/>
  <c r="C3" i="4"/>
  <c r="C11" i="4" s="1"/>
  <c r="E51" i="3"/>
  <c r="D51" i="3"/>
  <c r="C51" i="3"/>
  <c r="A51" i="3"/>
  <c r="E50" i="3"/>
  <c r="C50" i="3"/>
  <c r="D50" i="3" s="1"/>
  <c r="A50" i="3"/>
  <c r="E49" i="3"/>
  <c r="D49" i="3"/>
  <c r="C49" i="3"/>
  <c r="A49" i="3"/>
  <c r="E48" i="3"/>
  <c r="D48" i="3"/>
  <c r="C48" i="3"/>
  <c r="A48" i="3"/>
  <c r="E47" i="3"/>
  <c r="D47" i="3"/>
  <c r="C47" i="3"/>
  <c r="A47" i="3"/>
  <c r="E46" i="3"/>
  <c r="D46" i="3"/>
  <c r="C46" i="3"/>
  <c r="A46" i="3"/>
  <c r="E45" i="3"/>
  <c r="D45" i="3"/>
  <c r="C45" i="3"/>
  <c r="A45" i="3"/>
  <c r="E44" i="3"/>
  <c r="D44" i="3"/>
  <c r="C44" i="3"/>
  <c r="A44" i="3"/>
  <c r="E43" i="3"/>
  <c r="D43" i="3"/>
  <c r="C43" i="3"/>
  <c r="A43" i="3"/>
  <c r="E42" i="3"/>
  <c r="D42" i="3"/>
  <c r="C42" i="3"/>
  <c r="A42" i="3"/>
  <c r="E41" i="3"/>
  <c r="D41" i="3"/>
  <c r="C41" i="3"/>
  <c r="A41" i="3"/>
  <c r="E40" i="3"/>
  <c r="D40" i="3"/>
  <c r="C40" i="3"/>
  <c r="A40" i="3"/>
  <c r="E39" i="3"/>
  <c r="D39" i="3"/>
  <c r="C39" i="3"/>
  <c r="A39" i="3"/>
  <c r="E38" i="3"/>
  <c r="D38" i="3"/>
  <c r="C38" i="3"/>
  <c r="A38" i="3"/>
  <c r="E37" i="3"/>
  <c r="D37" i="3"/>
  <c r="C37" i="3"/>
  <c r="A37" i="3"/>
  <c r="E36" i="3"/>
  <c r="D36" i="3"/>
  <c r="C36" i="3"/>
  <c r="A36" i="3"/>
  <c r="E35" i="3"/>
  <c r="D35" i="3"/>
  <c r="C35" i="3"/>
  <c r="A35" i="3"/>
  <c r="E34" i="3"/>
  <c r="D34" i="3"/>
  <c r="C34" i="3"/>
  <c r="A34" i="3"/>
  <c r="E33" i="3"/>
  <c r="D33" i="3"/>
  <c r="C33" i="3"/>
  <c r="A33" i="3"/>
  <c r="E32" i="3"/>
  <c r="D32" i="3"/>
  <c r="C32" i="3"/>
  <c r="A32" i="3"/>
  <c r="E31" i="3"/>
  <c r="D31" i="3"/>
  <c r="C31" i="3"/>
  <c r="A31" i="3"/>
  <c r="E30" i="3"/>
  <c r="D30" i="3"/>
  <c r="C30" i="3"/>
  <c r="A30" i="3"/>
  <c r="E29" i="3"/>
  <c r="D29" i="3"/>
  <c r="C29" i="3"/>
  <c r="A29" i="3"/>
  <c r="E28" i="3"/>
  <c r="D28" i="3"/>
  <c r="C28" i="3"/>
  <c r="A28" i="3"/>
  <c r="E27" i="3"/>
  <c r="D27" i="3"/>
  <c r="C27" i="3"/>
  <c r="A27" i="3"/>
  <c r="E26" i="3"/>
  <c r="D26" i="3"/>
  <c r="C26" i="3"/>
  <c r="A26" i="3"/>
  <c r="E25" i="3"/>
  <c r="D25" i="3"/>
  <c r="C25" i="3"/>
  <c r="A25" i="3"/>
  <c r="E24" i="3"/>
  <c r="D24" i="3"/>
  <c r="C24" i="3"/>
  <c r="A24" i="3"/>
  <c r="E23" i="3"/>
  <c r="D23" i="3"/>
  <c r="C23" i="3"/>
  <c r="A23" i="3"/>
  <c r="E22" i="3"/>
  <c r="D22" i="3"/>
  <c r="C22" i="3"/>
  <c r="A22" i="3"/>
  <c r="E21" i="3"/>
  <c r="D21" i="3"/>
  <c r="C21" i="3"/>
  <c r="A21" i="3"/>
  <c r="E20" i="3"/>
  <c r="D20" i="3"/>
  <c r="C20" i="3"/>
  <c r="A20" i="3"/>
  <c r="E19" i="3"/>
  <c r="D19" i="3"/>
  <c r="C19" i="3"/>
  <c r="A19" i="3"/>
  <c r="E18" i="3"/>
  <c r="D18" i="3"/>
  <c r="C18" i="3"/>
  <c r="A18" i="3"/>
  <c r="E17" i="3"/>
  <c r="D17" i="3"/>
  <c r="C17" i="3"/>
  <c r="A17" i="3"/>
  <c r="E16" i="3"/>
  <c r="D16" i="3"/>
  <c r="C16" i="3"/>
  <c r="A16" i="3"/>
  <c r="E15" i="3"/>
  <c r="D15" i="3"/>
  <c r="C15" i="3"/>
  <c r="A15" i="3"/>
  <c r="E14" i="3"/>
  <c r="D14" i="3"/>
  <c r="C14" i="3"/>
  <c r="A14" i="3"/>
  <c r="E13" i="3"/>
  <c r="D13" i="3"/>
  <c r="C13" i="3"/>
  <c r="A13" i="3"/>
  <c r="E12" i="3"/>
  <c r="D12" i="3"/>
  <c r="C12" i="3"/>
  <c r="A12" i="3"/>
  <c r="E11" i="3"/>
  <c r="D11" i="3"/>
  <c r="C11" i="3"/>
  <c r="A11" i="3"/>
  <c r="E10" i="3"/>
  <c r="D10" i="3"/>
  <c r="C10" i="3"/>
  <c r="A10" i="3"/>
  <c r="E9" i="3"/>
  <c r="D9" i="3"/>
  <c r="C9" i="3"/>
  <c r="A9" i="3"/>
  <c r="E8" i="3"/>
  <c r="D8" i="3"/>
  <c r="C8" i="3"/>
  <c r="A8" i="3"/>
  <c r="E7" i="3"/>
  <c r="D7" i="3"/>
  <c r="C7" i="3"/>
  <c r="A7" i="3"/>
  <c r="E6" i="3"/>
  <c r="D6" i="3"/>
  <c r="C6" i="3"/>
  <c r="A6" i="3"/>
  <c r="E5" i="3"/>
  <c r="D5" i="3"/>
  <c r="C5" i="3"/>
  <c r="A5" i="3"/>
  <c r="E4" i="3"/>
  <c r="D4" i="3"/>
  <c r="C4" i="3"/>
  <c r="A4" i="3"/>
  <c r="E3" i="3"/>
  <c r="D3" i="3"/>
  <c r="C3" i="3"/>
  <c r="A3" i="3"/>
  <c r="E2" i="3"/>
  <c r="C2" i="3"/>
  <c r="D2" i="3" s="1"/>
  <c r="A2" i="3"/>
  <c r="AW51" i="2"/>
  <c r="AV51" i="2"/>
  <c r="AG51" i="2"/>
  <c r="AW50" i="2"/>
  <c r="AG50" i="2"/>
  <c r="AW49" i="2"/>
  <c r="AV49" i="2"/>
  <c r="AG49" i="2"/>
  <c r="AG48" i="2"/>
  <c r="AW47" i="2"/>
  <c r="AG47" i="2"/>
  <c r="AV46" i="2"/>
  <c r="AG46" i="2"/>
  <c r="AG45" i="2"/>
  <c r="AW44" i="2"/>
  <c r="AV44" i="2"/>
  <c r="AG44" i="2"/>
  <c r="AG43" i="2"/>
  <c r="AW42" i="2"/>
  <c r="AG42" i="2"/>
  <c r="AW41" i="2"/>
  <c r="AG41" i="2"/>
  <c r="AG40" i="2"/>
  <c r="N4" i="43" s="1"/>
  <c r="AG39" i="2"/>
  <c r="N4" i="42" s="1"/>
  <c r="AG38" i="2"/>
  <c r="N4" i="41" s="1"/>
  <c r="AG37" i="2"/>
  <c r="N4" i="40" s="1"/>
  <c r="AW36" i="2"/>
  <c r="AV36" i="2"/>
  <c r="AG36" i="2"/>
  <c r="N4" i="39" s="1"/>
  <c r="AW35" i="2"/>
  <c r="AG35" i="2"/>
  <c r="N4" i="38" s="1"/>
  <c r="AV34" i="2"/>
  <c r="AG34" i="2"/>
  <c r="N4" i="37" s="1"/>
  <c r="AG33" i="2"/>
  <c r="N4" i="36" s="1"/>
  <c r="AV32" i="2"/>
  <c r="AG32" i="2"/>
  <c r="N4" i="35" s="1"/>
  <c r="AV31" i="2"/>
  <c r="AG31" i="2"/>
  <c r="N4" i="34" s="1"/>
  <c r="AG30" i="2"/>
  <c r="N4" i="33" s="1"/>
  <c r="AG29" i="2"/>
  <c r="N4" i="32" s="1"/>
  <c r="AW28" i="2"/>
  <c r="AV28" i="2"/>
  <c r="AG28" i="2"/>
  <c r="N4" i="31" s="1"/>
  <c r="AG27" i="2"/>
  <c r="N4" i="30" s="1"/>
  <c r="AW26" i="2"/>
  <c r="AG26" i="2"/>
  <c r="N4" i="29" s="1"/>
  <c r="AG25" i="2"/>
  <c r="N4" i="28" s="1"/>
  <c r="AG24" i="2"/>
  <c r="N4" i="27" s="1"/>
  <c r="AG23" i="2"/>
  <c r="N4" i="26" s="1"/>
  <c r="AG22" i="2"/>
  <c r="N4" i="25" s="1"/>
  <c r="AG21" i="2"/>
  <c r="N4" i="24" s="1"/>
  <c r="AV20" i="2"/>
  <c r="AG20" i="2"/>
  <c r="N4" i="23" s="1"/>
  <c r="AW19" i="2"/>
  <c r="AG19" i="2"/>
  <c r="N4" i="22" s="1"/>
  <c r="AW18" i="2"/>
  <c r="AV18" i="2"/>
  <c r="AG18" i="2"/>
  <c r="N4" i="21" s="1"/>
  <c r="AG17" i="2"/>
  <c r="N4" i="20" s="1"/>
  <c r="AG16" i="2"/>
  <c r="N4" i="19" s="1"/>
  <c r="AW15" i="2"/>
  <c r="AV15" i="2"/>
  <c r="AG15" i="2"/>
  <c r="N4" i="18" s="1"/>
  <c r="AG14" i="2"/>
  <c r="N4" i="17" s="1"/>
  <c r="AW13" i="2"/>
  <c r="AG13" i="2"/>
  <c r="N4" i="16" s="1"/>
  <c r="AW12" i="2"/>
  <c r="AV12" i="2"/>
  <c r="AG12" i="2"/>
  <c r="N4" i="15" s="1"/>
  <c r="AG11" i="2"/>
  <c r="AW10" i="2"/>
  <c r="AG10" i="2"/>
  <c r="N4" i="13" s="1"/>
  <c r="AG9" i="2"/>
  <c r="N4" i="12" s="1"/>
  <c r="AW8" i="2"/>
  <c r="AV8" i="2"/>
  <c r="AG8" i="2"/>
  <c r="N4" i="11" s="1"/>
  <c r="AW7" i="2"/>
  <c r="AG7" i="2"/>
  <c r="N4" i="10" s="1"/>
  <c r="AW6" i="2"/>
  <c r="AG6" i="2"/>
  <c r="N4" i="9" s="1"/>
  <c r="AW5" i="2"/>
  <c r="AV5" i="2"/>
  <c r="AG5" i="2"/>
  <c r="N4" i="8" s="1"/>
  <c r="AV4" i="2"/>
  <c r="AG4" i="2"/>
  <c r="N4" i="7" s="1"/>
  <c r="AW3" i="2"/>
  <c r="AG3" i="2"/>
  <c r="N4" i="6" s="1"/>
  <c r="AW2" i="2"/>
  <c r="AG2" i="2"/>
  <c r="N4" i="5" s="1"/>
  <c r="K2" i="8" l="1"/>
  <c r="K3" i="8" s="1"/>
  <c r="J15" i="8" s="1"/>
  <c r="K5" i="48"/>
  <c r="K6" i="48" s="1"/>
  <c r="AU45" i="2" s="1"/>
  <c r="K5" i="32"/>
  <c r="K6" i="32" s="1"/>
  <c r="AU29" i="2" s="1"/>
  <c r="K5" i="10"/>
  <c r="K5" i="8"/>
  <c r="K6" i="8" s="1"/>
  <c r="AU5" i="2" s="1"/>
  <c r="K5" i="50"/>
  <c r="K6" i="50" s="1"/>
  <c r="AU47" i="2" s="1"/>
  <c r="K5" i="52"/>
  <c r="K6" i="52" s="1"/>
  <c r="AU49" i="2" s="1"/>
  <c r="I5" i="21"/>
  <c r="I6" i="21" s="1"/>
  <c r="AT18" i="2" s="1"/>
  <c r="K2" i="52"/>
  <c r="K3" i="52" s="1"/>
  <c r="AS49" i="2" s="1"/>
  <c r="K2" i="51"/>
  <c r="K2" i="50"/>
  <c r="K3" i="50" s="1"/>
  <c r="AS47" i="2" s="1"/>
  <c r="K2" i="49"/>
  <c r="K3" i="49" s="1"/>
  <c r="AS46" i="2" s="1"/>
  <c r="K2" i="48"/>
  <c r="K3" i="48" s="1"/>
  <c r="AS45" i="2" s="1"/>
  <c r="K5" i="47"/>
  <c r="K6" i="47" s="1"/>
  <c r="AU44" i="2" s="1"/>
  <c r="K5" i="46"/>
  <c r="K6" i="46" s="1"/>
  <c r="AU43" i="2" s="1"/>
  <c r="K2" i="46"/>
  <c r="K3" i="46" s="1"/>
  <c r="AS43" i="2" s="1"/>
  <c r="K2" i="38"/>
  <c r="K3" i="38" s="1"/>
  <c r="AS35" i="2" s="1"/>
  <c r="K2" i="24"/>
  <c r="K3" i="24" s="1"/>
  <c r="AS21" i="2" s="1"/>
  <c r="K2" i="23"/>
  <c r="K3" i="23" s="1"/>
  <c r="AS20" i="2" s="1"/>
  <c r="K5" i="23"/>
  <c r="K6" i="23" s="1"/>
  <c r="AU20" i="2" s="1"/>
  <c r="K2" i="22"/>
  <c r="K3" i="22" s="1"/>
  <c r="AS19" i="2" s="1"/>
  <c r="K2" i="21"/>
  <c r="K3" i="21" s="1"/>
  <c r="K2" i="19"/>
  <c r="K3" i="19" s="1"/>
  <c r="AS16" i="2" s="1"/>
  <c r="K5" i="19"/>
  <c r="K6" i="19" s="1"/>
  <c r="AU16" i="2" s="1"/>
  <c r="K5" i="18"/>
  <c r="K6" i="18" s="1"/>
  <c r="AU15" i="2" s="1"/>
  <c r="K5" i="17"/>
  <c r="K6" i="17" s="1"/>
  <c r="AU14" i="2" s="1"/>
  <c r="K2" i="17"/>
  <c r="K3" i="17" s="1"/>
  <c r="AS14" i="2" s="1"/>
  <c r="K5" i="15"/>
  <c r="K6" i="15" s="1"/>
  <c r="AU12" i="2" s="1"/>
  <c r="K5" i="14"/>
  <c r="K2" i="14"/>
  <c r="K3" i="14" s="1"/>
  <c r="AS11" i="2" s="1"/>
  <c r="K5" i="13"/>
  <c r="K6" i="13" s="1"/>
  <c r="K2" i="13"/>
  <c r="K3" i="13" s="1"/>
  <c r="AS10" i="2" s="1"/>
  <c r="K2" i="11"/>
  <c r="K3" i="11" s="1"/>
  <c r="AS8" i="2" s="1"/>
  <c r="I5" i="22"/>
  <c r="I6" i="22" s="1"/>
  <c r="AT19" i="2" s="1"/>
  <c r="N10" i="18"/>
  <c r="N10" i="26"/>
  <c r="N10" i="42"/>
  <c r="N10" i="50"/>
  <c r="F5" i="3"/>
  <c r="AJ5" i="2" s="1"/>
  <c r="F43" i="3"/>
  <c r="AJ43" i="2" s="1"/>
  <c r="N8" i="20"/>
  <c r="P8" i="20" s="1"/>
  <c r="F40" i="3"/>
  <c r="AJ40" i="2" s="1"/>
  <c r="F42" i="3"/>
  <c r="AJ42" i="2" s="1"/>
  <c r="G12" i="4"/>
  <c r="N8" i="22"/>
  <c r="P8" i="22" s="1"/>
  <c r="N8" i="33"/>
  <c r="P8" i="33" s="1"/>
  <c r="P10" i="50"/>
  <c r="N10" i="11"/>
  <c r="N10" i="51"/>
  <c r="N10" i="34"/>
  <c r="P10" i="26"/>
  <c r="C10" i="4"/>
  <c r="C29" i="4" s="1"/>
  <c r="K10" i="4"/>
  <c r="K25" i="4" s="1"/>
  <c r="S10" i="4"/>
  <c r="S21" i="4" s="1"/>
  <c r="AA10" i="4"/>
  <c r="AI10" i="4"/>
  <c r="AI45" i="4" s="1"/>
  <c r="AQ10" i="4"/>
  <c r="AQ287" i="4" s="1"/>
  <c r="AY10" i="4"/>
  <c r="AY195" i="4" s="1"/>
  <c r="P10" i="18"/>
  <c r="P10" i="42"/>
  <c r="P10" i="8"/>
  <c r="P10" i="16"/>
  <c r="P10" i="40"/>
  <c r="P10" i="48"/>
  <c r="P10" i="9"/>
  <c r="P10" i="17"/>
  <c r="P10" i="25"/>
  <c r="P10" i="33"/>
  <c r="P10" i="41"/>
  <c r="P10" i="49"/>
  <c r="P10" i="10"/>
  <c r="P10" i="24"/>
  <c r="P10" i="11"/>
  <c r="P10" i="19"/>
  <c r="P10" i="27"/>
  <c r="P10" i="35"/>
  <c r="P10" i="43"/>
  <c r="P10" i="51"/>
  <c r="N10" i="43"/>
  <c r="N10" i="10"/>
  <c r="N10" i="12"/>
  <c r="N10" i="20"/>
  <c r="N10" i="28"/>
  <c r="N10" i="36"/>
  <c r="N10" i="44"/>
  <c r="N10" i="52"/>
  <c r="P10" i="44"/>
  <c r="N10" i="13"/>
  <c r="N10" i="21"/>
  <c r="N10" i="29"/>
  <c r="N10" i="37"/>
  <c r="N10" i="45"/>
  <c r="N10" i="53"/>
  <c r="N10" i="35"/>
  <c r="P10" i="36"/>
  <c r="P10" i="32"/>
  <c r="I10" i="4"/>
  <c r="I262" i="4" s="1"/>
  <c r="Q10" i="4"/>
  <c r="Q239" i="4" s="1"/>
  <c r="Y10" i="4"/>
  <c r="AG10" i="4"/>
  <c r="AG18" i="4" s="1"/>
  <c r="AO10" i="4"/>
  <c r="AO50" i="4" s="1"/>
  <c r="AW10" i="4"/>
  <c r="AW46" i="4" s="1"/>
  <c r="P10" i="14"/>
  <c r="P10" i="22"/>
  <c r="P10" i="30"/>
  <c r="P10" i="38"/>
  <c r="P10" i="46"/>
  <c r="P10" i="54"/>
  <c r="N10" i="27"/>
  <c r="P10" i="28"/>
  <c r="F2" i="3"/>
  <c r="AJ2" i="2" s="1"/>
  <c r="F10" i="3"/>
  <c r="AJ10" i="2" s="1"/>
  <c r="F18" i="3"/>
  <c r="AJ18" i="2" s="1"/>
  <c r="F38" i="3"/>
  <c r="AJ38" i="2" s="1"/>
  <c r="P10" i="7"/>
  <c r="P10" i="15"/>
  <c r="P10" i="23"/>
  <c r="P10" i="31"/>
  <c r="P10" i="39"/>
  <c r="P10" i="47"/>
  <c r="P10" i="12"/>
  <c r="P10" i="53"/>
  <c r="P10" i="45"/>
  <c r="P10" i="37"/>
  <c r="P10" i="29"/>
  <c r="P10" i="21"/>
  <c r="P10" i="13"/>
  <c r="F34" i="3"/>
  <c r="AJ34" i="2" s="1"/>
  <c r="N10" i="49"/>
  <c r="N10" i="41"/>
  <c r="N10" i="33"/>
  <c r="N10" i="25"/>
  <c r="N10" i="17"/>
  <c r="N10" i="9"/>
  <c r="N10" i="48"/>
  <c r="N10" i="40"/>
  <c r="N10" i="32"/>
  <c r="N10" i="24"/>
  <c r="N10" i="16"/>
  <c r="N10" i="8"/>
  <c r="P10" i="34"/>
  <c r="N10" i="5"/>
  <c r="N10" i="47"/>
  <c r="N10" i="39"/>
  <c r="N10" i="31"/>
  <c r="N10" i="23"/>
  <c r="N10" i="15"/>
  <c r="N10" i="7"/>
  <c r="F19" i="3"/>
  <c r="AJ19" i="2" s="1"/>
  <c r="F27" i="3"/>
  <c r="AJ27" i="2" s="1"/>
  <c r="N10" i="54"/>
  <c r="N10" i="46"/>
  <c r="N10" i="38"/>
  <c r="N10" i="30"/>
  <c r="N10" i="22"/>
  <c r="N10" i="14"/>
  <c r="N10" i="6"/>
  <c r="F10" i="4"/>
  <c r="N10" i="4"/>
  <c r="V10" i="4"/>
  <c r="AD10" i="4"/>
  <c r="AD242" i="4" s="1"/>
  <c r="AL10" i="4"/>
  <c r="AL262" i="4" s="1"/>
  <c r="AT10" i="4"/>
  <c r="N8" i="43"/>
  <c r="P8" i="43" s="1"/>
  <c r="N8" i="5"/>
  <c r="P8" i="5" s="1"/>
  <c r="N8" i="14"/>
  <c r="P8" i="14" s="1"/>
  <c r="N8" i="31"/>
  <c r="P8" i="31" s="1"/>
  <c r="F7" i="3"/>
  <c r="AJ7" i="2" s="1"/>
  <c r="F9" i="3"/>
  <c r="AJ9" i="2" s="1"/>
  <c r="F11" i="3"/>
  <c r="AJ11" i="2" s="1"/>
  <c r="F15" i="3"/>
  <c r="AJ15" i="2" s="1"/>
  <c r="F17" i="3"/>
  <c r="AJ17" i="2" s="1"/>
  <c r="F51" i="3"/>
  <c r="AJ51" i="2" s="1"/>
  <c r="F22" i="3"/>
  <c r="AJ22" i="2" s="1"/>
  <c r="F46" i="3"/>
  <c r="AJ46" i="2" s="1"/>
  <c r="F4" i="3"/>
  <c r="AJ4" i="2" s="1"/>
  <c r="F6" i="3"/>
  <c r="AJ6" i="2" s="1"/>
  <c r="F14" i="3"/>
  <c r="AJ14" i="2" s="1"/>
  <c r="F26" i="3"/>
  <c r="AJ26" i="2" s="1"/>
  <c r="N8" i="13"/>
  <c r="P8" i="13" s="1"/>
  <c r="N8" i="36"/>
  <c r="P8" i="36" s="1"/>
  <c r="H12" i="4"/>
  <c r="P12" i="4"/>
  <c r="X12" i="4"/>
  <c r="AF12" i="4"/>
  <c r="AN12" i="4"/>
  <c r="AV12" i="4"/>
  <c r="D10" i="4"/>
  <c r="L10" i="4"/>
  <c r="T10" i="4"/>
  <c r="AB10" i="4"/>
  <c r="AJ10" i="4"/>
  <c r="AR10" i="4"/>
  <c r="AR266" i="4" s="1"/>
  <c r="AZ10" i="4"/>
  <c r="AZ295" i="4" s="1"/>
  <c r="N8" i="17"/>
  <c r="P8" i="17" s="1"/>
  <c r="N8" i="23"/>
  <c r="P8" i="23" s="1"/>
  <c r="F30" i="3"/>
  <c r="AJ30" i="2" s="1"/>
  <c r="I12" i="4"/>
  <c r="AO12" i="4"/>
  <c r="F13" i="3"/>
  <c r="AJ13" i="2" s="1"/>
  <c r="F50" i="3"/>
  <c r="AJ50" i="2" s="1"/>
  <c r="F3" i="3"/>
  <c r="AJ3" i="2" s="1"/>
  <c r="F23" i="3"/>
  <c r="AJ23" i="2" s="1"/>
  <c r="F25" i="3"/>
  <c r="AJ25" i="2" s="1"/>
  <c r="F48" i="3"/>
  <c r="AJ48" i="2" s="1"/>
  <c r="F35" i="3"/>
  <c r="AJ35" i="2" s="1"/>
  <c r="N8" i="28"/>
  <c r="P8" i="28" s="1"/>
  <c r="F24" i="3"/>
  <c r="AJ24" i="2" s="1"/>
  <c r="F37" i="3"/>
  <c r="AJ37" i="2" s="1"/>
  <c r="C12" i="4"/>
  <c r="K12" i="4"/>
  <c r="S12" i="4"/>
  <c r="AA12" i="4"/>
  <c r="AI12" i="4"/>
  <c r="AQ12" i="4"/>
  <c r="AY12" i="4"/>
  <c r="G10" i="4"/>
  <c r="G27" i="4" s="1"/>
  <c r="O10" i="4"/>
  <c r="O23" i="4" s="1"/>
  <c r="W10" i="4"/>
  <c r="W35" i="4" s="1"/>
  <c r="AE10" i="4"/>
  <c r="AE19" i="4" s="1"/>
  <c r="AM10" i="4"/>
  <c r="AM43" i="4" s="1"/>
  <c r="AU10" i="4"/>
  <c r="AU23" i="4" s="1"/>
  <c r="N8" i="38"/>
  <c r="P8" i="38" s="1"/>
  <c r="N8" i="44"/>
  <c r="P8" i="44" s="1"/>
  <c r="F33" i="3"/>
  <c r="AJ33" i="2" s="1"/>
  <c r="AW12" i="4"/>
  <c r="F8" i="3"/>
  <c r="AJ8" i="2" s="1"/>
  <c r="F21" i="3"/>
  <c r="AJ21" i="2" s="1"/>
  <c r="F39" i="3"/>
  <c r="AJ39" i="2" s="1"/>
  <c r="F41" i="3"/>
  <c r="AJ41" i="2" s="1"/>
  <c r="J10" i="4"/>
  <c r="J292" i="4" s="1"/>
  <c r="R10" i="4"/>
  <c r="R42" i="4" s="1"/>
  <c r="Z10" i="4"/>
  <c r="AH10" i="4"/>
  <c r="AP10" i="4"/>
  <c r="AX10" i="4"/>
  <c r="AX263" i="4" s="1"/>
  <c r="F31" i="3"/>
  <c r="AJ31" i="2" s="1"/>
  <c r="Q12" i="4"/>
  <c r="F32" i="3"/>
  <c r="AJ32" i="2" s="1"/>
  <c r="F45" i="3"/>
  <c r="AJ45" i="2" s="1"/>
  <c r="N8" i="7"/>
  <c r="P8" i="7" s="1"/>
  <c r="F12" i="4"/>
  <c r="N12" i="4"/>
  <c r="V12" i="4"/>
  <c r="AD12" i="4"/>
  <c r="AL12" i="4"/>
  <c r="AT12" i="4"/>
  <c r="N8" i="49"/>
  <c r="P8" i="49" s="1"/>
  <c r="AG12" i="4"/>
  <c r="F16" i="3"/>
  <c r="AJ16" i="2" s="1"/>
  <c r="F29" i="3"/>
  <c r="AJ29" i="2" s="1"/>
  <c r="F47" i="3"/>
  <c r="AJ47" i="2" s="1"/>
  <c r="F49" i="3"/>
  <c r="AJ49" i="2" s="1"/>
  <c r="E10" i="4"/>
  <c r="E36" i="4" s="1"/>
  <c r="M10" i="4"/>
  <c r="M284" i="4" s="1"/>
  <c r="U10" i="4"/>
  <c r="U101" i="4" s="1"/>
  <c r="AC10" i="4"/>
  <c r="AC24" i="4" s="1"/>
  <c r="AK10" i="4"/>
  <c r="AS10" i="4"/>
  <c r="AW30" i="4"/>
  <c r="N8" i="24"/>
  <c r="P8" i="24" s="1"/>
  <c r="K2" i="6"/>
  <c r="K3" i="6" s="1"/>
  <c r="AS3" i="2" s="1"/>
  <c r="K5" i="44"/>
  <c r="K6" i="44" s="1"/>
  <c r="AU41" i="2" s="1"/>
  <c r="K2" i="43"/>
  <c r="K3" i="43" s="1"/>
  <c r="AS40" i="2" s="1"/>
  <c r="K5" i="42"/>
  <c r="K6" i="42" s="1"/>
  <c r="AU39" i="2" s="1"/>
  <c r="K5" i="45"/>
  <c r="K6" i="45" s="1"/>
  <c r="AU42" i="2" s="1"/>
  <c r="K2" i="54"/>
  <c r="K3" i="54" s="1"/>
  <c r="K5" i="54"/>
  <c r="K6" i="54" s="1"/>
  <c r="AU51" i="2" s="1"/>
  <c r="I5" i="25"/>
  <c r="I6" i="25" s="1"/>
  <c r="AT22" i="2" s="1"/>
  <c r="I5" i="32"/>
  <c r="I6" i="32" s="1"/>
  <c r="AT29" i="2" s="1"/>
  <c r="N8" i="46"/>
  <c r="P8" i="46" s="1"/>
  <c r="I2" i="15"/>
  <c r="I3" i="15" s="1"/>
  <c r="AR12" i="2" s="1"/>
  <c r="I5" i="15"/>
  <c r="I6" i="15" s="1"/>
  <c r="AT12" i="2" s="1"/>
  <c r="I2" i="23"/>
  <c r="I3" i="23" s="1"/>
  <c r="AR20" i="2" s="1"/>
  <c r="I5" i="23"/>
  <c r="I6" i="23" s="1"/>
  <c r="AT20" i="2" s="1"/>
  <c r="I2" i="22"/>
  <c r="I3" i="22" s="1"/>
  <c r="I2" i="21"/>
  <c r="I3" i="21" s="1"/>
  <c r="AR18" i="2" s="1"/>
  <c r="I2" i="20"/>
  <c r="I3" i="20" s="1"/>
  <c r="AR17" i="2" s="1"/>
  <c r="I5" i="20"/>
  <c r="I6" i="20" s="1"/>
  <c r="AT17" i="2" s="1"/>
  <c r="I2" i="19"/>
  <c r="I3" i="19" s="1"/>
  <c r="AR16" i="2" s="1"/>
  <c r="I5" i="19"/>
  <c r="I6" i="19" s="1"/>
  <c r="AT16" i="2" s="1"/>
  <c r="I2" i="18"/>
  <c r="I3" i="18" s="1"/>
  <c r="AR15" i="2" s="1"/>
  <c r="I5" i="18"/>
  <c r="I6" i="18" s="1"/>
  <c r="AT15" i="2" s="1"/>
  <c r="I2" i="17"/>
  <c r="I3" i="17" s="1"/>
  <c r="AR14" i="2" s="1"/>
  <c r="I5" i="17"/>
  <c r="I6" i="17" s="1"/>
  <c r="AT14" i="2" s="1"/>
  <c r="I5" i="16"/>
  <c r="I6" i="16" s="1"/>
  <c r="AT13" i="2" s="1"/>
  <c r="N8" i="10"/>
  <c r="P8" i="10" s="1"/>
  <c r="I5" i="8"/>
  <c r="I6" i="8" s="1"/>
  <c r="AT5" i="2" s="1"/>
  <c r="I2" i="8"/>
  <c r="I3" i="8" s="1"/>
  <c r="AR5" i="2" s="1"/>
  <c r="I5" i="11"/>
  <c r="I6" i="11" s="1"/>
  <c r="AT8" i="2" s="1"/>
  <c r="K3" i="51"/>
  <c r="AS48" i="2" s="1"/>
  <c r="K6" i="10"/>
  <c r="AU7" i="2" s="1"/>
  <c r="K6" i="14"/>
  <c r="AU11" i="2" s="1"/>
  <c r="K2" i="10"/>
  <c r="I5" i="54"/>
  <c r="I2" i="34"/>
  <c r="I3" i="34" s="1"/>
  <c r="AR31" i="2" s="1"/>
  <c r="I5" i="43"/>
  <c r="I6" i="43" s="1"/>
  <c r="AT40" i="2" s="1"/>
  <c r="I5" i="41"/>
  <c r="I6" i="41" s="1"/>
  <c r="AT38" i="2" s="1"/>
  <c r="I5" i="40"/>
  <c r="I6" i="40" s="1"/>
  <c r="AT37" i="2" s="1"/>
  <c r="I5" i="39"/>
  <c r="I6" i="39" s="1"/>
  <c r="AT36" i="2" s="1"/>
  <c r="I5" i="45"/>
  <c r="I2" i="54"/>
  <c r="N8" i="25"/>
  <c r="P8" i="25" s="1"/>
  <c r="K5" i="9"/>
  <c r="K2" i="25"/>
  <c r="K3" i="25" s="1"/>
  <c r="AS22" i="2" s="1"/>
  <c r="K5" i="34"/>
  <c r="K6" i="34" s="1"/>
  <c r="AU31" i="2" s="1"/>
  <c r="K2" i="32"/>
  <c r="K3" i="32" s="1"/>
  <c r="AS29" i="2" s="1"/>
  <c r="K2" i="31"/>
  <c r="K5" i="28"/>
  <c r="K6" i="28" s="1"/>
  <c r="AU25" i="2" s="1"/>
  <c r="K2" i="27"/>
  <c r="K3" i="27" s="1"/>
  <c r="AS24" i="2" s="1"/>
  <c r="K5" i="27"/>
  <c r="K6" i="27" s="1"/>
  <c r="AU24" i="2" s="1"/>
  <c r="K5" i="26"/>
  <c r="K6" i="26" s="1"/>
  <c r="AU23" i="2" s="1"/>
  <c r="I2" i="6"/>
  <c r="I5" i="6"/>
  <c r="I6" i="6" s="1"/>
  <c r="AT3" i="2" s="1"/>
  <c r="I5" i="9"/>
  <c r="I6" i="9" s="1"/>
  <c r="AT6" i="2" s="1"/>
  <c r="I2" i="13"/>
  <c r="I2" i="31"/>
  <c r="I3" i="31" s="1"/>
  <c r="AR28" i="2" s="1"/>
  <c r="I5" i="30"/>
  <c r="I6" i="30" s="1"/>
  <c r="AT27" i="2" s="1"/>
  <c r="I2" i="28"/>
  <c r="I3" i="28" s="1"/>
  <c r="AR25" i="2" s="1"/>
  <c r="I2" i="27"/>
  <c r="I3" i="27" s="1"/>
  <c r="AR24" i="2" s="1"/>
  <c r="I2" i="26"/>
  <c r="I3" i="26" s="1"/>
  <c r="AR23" i="2" s="1"/>
  <c r="K6" i="21"/>
  <c r="AU18" i="2" s="1"/>
  <c r="K5" i="11"/>
  <c r="I2" i="12"/>
  <c r="I5" i="12"/>
  <c r="I6" i="12" s="1"/>
  <c r="AT9" i="2" s="1"/>
  <c r="K2" i="35"/>
  <c r="K3" i="35" s="1"/>
  <c r="AS32" i="2" s="1"/>
  <c r="I5" i="35"/>
  <c r="I6" i="35" s="1"/>
  <c r="AT32" i="2" s="1"/>
  <c r="K2" i="44"/>
  <c r="K3" i="44" s="1"/>
  <c r="AS41" i="2" s="1"/>
  <c r="I2" i="43"/>
  <c r="I3" i="43" s="1"/>
  <c r="AR40" i="2" s="1"/>
  <c r="K5" i="43"/>
  <c r="K6" i="43" s="1"/>
  <c r="AU40" i="2" s="1"/>
  <c r="I5" i="42"/>
  <c r="I6" i="42" s="1"/>
  <c r="AT39" i="2" s="1"/>
  <c r="K5" i="41"/>
  <c r="K6" i="41" s="1"/>
  <c r="AU38" i="2" s="1"/>
  <c r="K2" i="40"/>
  <c r="K3" i="40" s="1"/>
  <c r="AS37" i="2" s="1"/>
  <c r="K5" i="40"/>
  <c r="K6" i="40" s="1"/>
  <c r="AU37" i="2" s="1"/>
  <c r="K2" i="39"/>
  <c r="K3" i="39" s="1"/>
  <c r="AS36" i="2" s="1"/>
  <c r="K5" i="38"/>
  <c r="K6" i="38" s="1"/>
  <c r="AU35" i="2" s="1"/>
  <c r="K2" i="37"/>
  <c r="K3" i="37" s="1"/>
  <c r="AS34" i="2" s="1"/>
  <c r="K2" i="36"/>
  <c r="K3" i="36" s="1"/>
  <c r="AS33" i="2" s="1"/>
  <c r="K5" i="36"/>
  <c r="K6" i="36" s="1"/>
  <c r="AU33" i="2" s="1"/>
  <c r="I2" i="7"/>
  <c r="I5" i="7"/>
  <c r="I2" i="10"/>
  <c r="I3" i="10" s="1"/>
  <c r="I5" i="10"/>
  <c r="I2" i="14"/>
  <c r="I5" i="14"/>
  <c r="I2" i="44"/>
  <c r="I3" i="44" s="1"/>
  <c r="AR41" i="2" s="1"/>
  <c r="I2" i="40"/>
  <c r="I3" i="40" s="1"/>
  <c r="AR37" i="2" s="1"/>
  <c r="I2" i="39"/>
  <c r="I3" i="39" s="1"/>
  <c r="AR36" i="2" s="1"/>
  <c r="I2" i="38"/>
  <c r="I3" i="38" s="1"/>
  <c r="AR35" i="2" s="1"/>
  <c r="I5" i="38"/>
  <c r="I6" i="38" s="1"/>
  <c r="AT35" i="2" s="1"/>
  <c r="I2" i="36"/>
  <c r="I3" i="36" s="1"/>
  <c r="AR33" i="2" s="1"/>
  <c r="I5" i="52"/>
  <c r="I2" i="52"/>
  <c r="I2" i="51"/>
  <c r="I5" i="51"/>
  <c r="I2" i="50"/>
  <c r="I2" i="49"/>
  <c r="I5" i="48"/>
  <c r="I2" i="48"/>
  <c r="I5" i="47"/>
  <c r="I5" i="46"/>
  <c r="I2" i="46"/>
  <c r="K5" i="35"/>
  <c r="K6" i="35" s="1"/>
  <c r="AU32" i="2" s="1"/>
  <c r="K5" i="30"/>
  <c r="K6" i="30" s="1"/>
  <c r="AU27" i="2" s="1"/>
  <c r="I2" i="32"/>
  <c r="I3" i="32" s="1"/>
  <c r="AR29" i="2" s="1"/>
  <c r="I5" i="27"/>
  <c r="I6" i="27" s="1"/>
  <c r="AT24" i="2" s="1"/>
  <c r="K8" i="32"/>
  <c r="K9" i="32" s="1"/>
  <c r="K10" i="32" s="1"/>
  <c r="AW29" i="2" s="1"/>
  <c r="N13" i="31"/>
  <c r="K2" i="30"/>
  <c r="I2" i="25"/>
  <c r="I3" i="25" s="1"/>
  <c r="AR22" i="2" s="1"/>
  <c r="K2" i="26"/>
  <c r="K3" i="26" s="1"/>
  <c r="AS23" i="2" s="1"/>
  <c r="I5" i="26"/>
  <c r="I6" i="26" s="1"/>
  <c r="AT23" i="2" s="1"/>
  <c r="N13" i="32"/>
  <c r="N13" i="34"/>
  <c r="K5" i="31"/>
  <c r="K6" i="31" s="1"/>
  <c r="AU28" i="2" s="1"/>
  <c r="I5" i="31"/>
  <c r="I6" i="31" s="1"/>
  <c r="AT28" i="2" s="1"/>
  <c r="P13" i="28"/>
  <c r="N13" i="29"/>
  <c r="P13" i="29"/>
  <c r="I5" i="34"/>
  <c r="I6" i="34" s="1"/>
  <c r="AT31" i="2" s="1"/>
  <c r="N13" i="30"/>
  <c r="K8" i="28"/>
  <c r="K9" i="28" s="1"/>
  <c r="K10" i="28" s="1"/>
  <c r="AW25" i="2" s="1"/>
  <c r="I5" i="29"/>
  <c r="I6" i="29" s="1"/>
  <c r="AT26" i="2" s="1"/>
  <c r="K5" i="29"/>
  <c r="K6" i="29" s="1"/>
  <c r="AU26" i="2" s="1"/>
  <c r="I5" i="33"/>
  <c r="I6" i="33" s="1"/>
  <c r="AT30" i="2" s="1"/>
  <c r="K5" i="33"/>
  <c r="K6" i="33" s="1"/>
  <c r="AU30" i="2" s="1"/>
  <c r="P13" i="33"/>
  <c r="K8" i="33"/>
  <c r="K9" i="33" s="1"/>
  <c r="K10" i="33" s="1"/>
  <c r="AW30" i="2" s="1"/>
  <c r="K3" i="31"/>
  <c r="AS28" i="2" s="1"/>
  <c r="AR19" i="2"/>
  <c r="AR7" i="2"/>
  <c r="K5" i="12"/>
  <c r="K2" i="12"/>
  <c r="K2" i="5"/>
  <c r="F28" i="3"/>
  <c r="AJ28" i="2" s="1"/>
  <c r="AX275" i="4"/>
  <c r="AX272" i="4"/>
  <c r="AX242" i="4"/>
  <c r="AX234" i="4"/>
  <c r="AX188" i="4"/>
  <c r="AX165" i="4"/>
  <c r="AX157" i="4"/>
  <c r="AX106" i="4"/>
  <c r="AX115" i="4"/>
  <c r="AX86" i="4"/>
  <c r="AX67" i="4"/>
  <c r="AX45" i="4"/>
  <c r="AX60" i="4"/>
  <c r="AW18" i="4"/>
  <c r="E12" i="4"/>
  <c r="M12" i="4"/>
  <c r="U12" i="4"/>
  <c r="AC12" i="4"/>
  <c r="AK12" i="4"/>
  <c r="AS12" i="4"/>
  <c r="K298" i="4"/>
  <c r="K294" i="4"/>
  <c r="K297" i="4"/>
  <c r="K289" i="4"/>
  <c r="K291" i="4"/>
  <c r="K287" i="4"/>
  <c r="K283" i="4"/>
  <c r="K293" i="4"/>
  <c r="K290" i="4"/>
  <c r="K286" i="4"/>
  <c r="K295" i="4"/>
  <c r="K285" i="4"/>
  <c r="K296" i="4"/>
  <c r="K282" i="4"/>
  <c r="K280" i="4"/>
  <c r="K277" i="4"/>
  <c r="K273" i="4"/>
  <c r="K269" i="4"/>
  <c r="K265" i="4"/>
  <c r="K261" i="4"/>
  <c r="K276" i="4"/>
  <c r="K272" i="4"/>
  <c r="K268" i="4"/>
  <c r="K264" i="4"/>
  <c r="K260" i="4"/>
  <c r="K281" i="4"/>
  <c r="K279" i="4"/>
  <c r="K275" i="4"/>
  <c r="K271" i="4"/>
  <c r="K267" i="4"/>
  <c r="K263" i="4"/>
  <c r="K278" i="4"/>
  <c r="K266" i="4"/>
  <c r="K292" i="4"/>
  <c r="K274" i="4"/>
  <c r="K284" i="4"/>
  <c r="K262" i="4"/>
  <c r="K259" i="4"/>
  <c r="K288" i="4"/>
  <c r="K270" i="4"/>
  <c r="K253" i="4"/>
  <c r="K249" i="4"/>
  <c r="K245" i="4"/>
  <c r="K241" i="4"/>
  <c r="K237" i="4"/>
  <c r="K233" i="4"/>
  <c r="K257" i="4"/>
  <c r="K255" i="4"/>
  <c r="K251" i="4"/>
  <c r="K247" i="4"/>
  <c r="K243" i="4"/>
  <c r="K239" i="4"/>
  <c r="K235" i="4"/>
  <c r="K254" i="4"/>
  <c r="K250" i="4"/>
  <c r="K246" i="4"/>
  <c r="K242" i="4"/>
  <c r="K238" i="4"/>
  <c r="K234" i="4"/>
  <c r="K231" i="4"/>
  <c r="K256" i="4"/>
  <c r="K240" i="4"/>
  <c r="K229" i="4"/>
  <c r="K225" i="4"/>
  <c r="K221" i="4"/>
  <c r="K217" i="4"/>
  <c r="K252" i="4"/>
  <c r="K228" i="4"/>
  <c r="K224" i="4"/>
  <c r="K220" i="4"/>
  <c r="K216" i="4"/>
  <c r="K232" i="4"/>
  <c r="K258" i="4"/>
  <c r="K248" i="4"/>
  <c r="K227" i="4"/>
  <c r="K223" i="4"/>
  <c r="K219" i="4"/>
  <c r="K215" i="4"/>
  <c r="K218" i="4"/>
  <c r="K214" i="4"/>
  <c r="K210" i="4"/>
  <c r="K203" i="4"/>
  <c r="K199" i="4"/>
  <c r="K195" i="4"/>
  <c r="K191" i="4"/>
  <c r="K187" i="4"/>
  <c r="K236" i="4"/>
  <c r="K213" i="4"/>
  <c r="K209" i="4"/>
  <c r="K202" i="4"/>
  <c r="K198" i="4"/>
  <c r="K194" i="4"/>
  <c r="K190" i="4"/>
  <c r="K244" i="4"/>
  <c r="K230" i="4"/>
  <c r="K212" i="4"/>
  <c r="K208" i="4"/>
  <c r="K201" i="4"/>
  <c r="K197" i="4"/>
  <c r="K193" i="4"/>
  <c r="K226" i="4"/>
  <c r="K222" i="4"/>
  <c r="K211" i="4"/>
  <c r="K200" i="4"/>
  <c r="K196" i="4"/>
  <c r="K192" i="4"/>
  <c r="K186" i="4"/>
  <c r="K182" i="4"/>
  <c r="K178" i="4"/>
  <c r="K174" i="4"/>
  <c r="K170" i="4"/>
  <c r="K166" i="4"/>
  <c r="K162" i="4"/>
  <c r="K185" i="4"/>
  <c r="K181" i="4"/>
  <c r="K177" i="4"/>
  <c r="K173" i="4"/>
  <c r="K169" i="4"/>
  <c r="K165" i="4"/>
  <c r="K161" i="4"/>
  <c r="K188" i="4"/>
  <c r="K184" i="4"/>
  <c r="K180" i="4"/>
  <c r="K176" i="4"/>
  <c r="K172" i="4"/>
  <c r="K168" i="4"/>
  <c r="K164" i="4"/>
  <c r="K183" i="4"/>
  <c r="K179" i="4"/>
  <c r="K175" i="4"/>
  <c r="K171" i="4"/>
  <c r="K167" i="4"/>
  <c r="K163" i="4"/>
  <c r="K189" i="4"/>
  <c r="K160" i="4"/>
  <c r="K158" i="4"/>
  <c r="K154" i="4"/>
  <c r="K150" i="4"/>
  <c r="K146" i="4"/>
  <c r="K142" i="4"/>
  <c r="K138" i="4"/>
  <c r="K134" i="4"/>
  <c r="K157" i="4"/>
  <c r="K153" i="4"/>
  <c r="K149" i="4"/>
  <c r="K145" i="4"/>
  <c r="K141" i="4"/>
  <c r="K137" i="4"/>
  <c r="K156" i="4"/>
  <c r="K152" i="4"/>
  <c r="K148" i="4"/>
  <c r="K144" i="4"/>
  <c r="K140" i="4"/>
  <c r="K136" i="4"/>
  <c r="K159" i="4"/>
  <c r="K155" i="4"/>
  <c r="K151" i="4"/>
  <c r="K147" i="4"/>
  <c r="K143" i="4"/>
  <c r="K139" i="4"/>
  <c r="K135" i="4"/>
  <c r="K129" i="4"/>
  <c r="K125" i="4"/>
  <c r="K121" i="4"/>
  <c r="K117" i="4"/>
  <c r="K113" i="4"/>
  <c r="K106" i="4"/>
  <c r="K102" i="4"/>
  <c r="K133" i="4"/>
  <c r="K132" i="4"/>
  <c r="K128" i="4"/>
  <c r="K124" i="4"/>
  <c r="K120" i="4"/>
  <c r="K116" i="4"/>
  <c r="K105" i="4"/>
  <c r="K101" i="4"/>
  <c r="K131" i="4"/>
  <c r="K127" i="4"/>
  <c r="K123" i="4"/>
  <c r="K119" i="4"/>
  <c r="K115" i="4"/>
  <c r="K108" i="4"/>
  <c r="K130" i="4"/>
  <c r="K126" i="4"/>
  <c r="K122" i="4"/>
  <c r="K118" i="4"/>
  <c r="K114" i="4"/>
  <c r="K104" i="4"/>
  <c r="K99" i="4"/>
  <c r="K95" i="4"/>
  <c r="K91" i="4"/>
  <c r="K87" i="4"/>
  <c r="K83" i="4"/>
  <c r="K79" i="4"/>
  <c r="K75" i="4"/>
  <c r="K100" i="4"/>
  <c r="K98" i="4"/>
  <c r="K94" i="4"/>
  <c r="K90" i="4"/>
  <c r="K86" i="4"/>
  <c r="K82" i="4"/>
  <c r="K78" i="4"/>
  <c r="K107" i="4"/>
  <c r="K103" i="4"/>
  <c r="K97" i="4"/>
  <c r="K93" i="4"/>
  <c r="K89" i="4"/>
  <c r="K85" i="4"/>
  <c r="K81" i="4"/>
  <c r="K77" i="4"/>
  <c r="K96" i="4"/>
  <c r="K92" i="4"/>
  <c r="K88" i="4"/>
  <c r="K84" i="4"/>
  <c r="K80" i="4"/>
  <c r="K76" i="4"/>
  <c r="K72" i="4"/>
  <c r="K68" i="4"/>
  <c r="K64" i="4"/>
  <c r="K60" i="4"/>
  <c r="K56" i="4"/>
  <c r="K52" i="4"/>
  <c r="K48" i="4"/>
  <c r="K44" i="4"/>
  <c r="K40" i="4"/>
  <c r="K36" i="4"/>
  <c r="K32" i="4"/>
  <c r="K28" i="4"/>
  <c r="K24" i="4"/>
  <c r="K20" i="4"/>
  <c r="K71" i="4"/>
  <c r="K67" i="4"/>
  <c r="K63" i="4"/>
  <c r="K59" i="4"/>
  <c r="K55" i="4"/>
  <c r="K51" i="4"/>
  <c r="K47" i="4"/>
  <c r="K43" i="4"/>
  <c r="K39" i="4"/>
  <c r="K35" i="4"/>
  <c r="K31" i="4"/>
  <c r="K27" i="4"/>
  <c r="K23" i="4"/>
  <c r="K70" i="4"/>
  <c r="K66" i="4"/>
  <c r="K62" i="4"/>
  <c r="K58" i="4"/>
  <c r="K54" i="4"/>
  <c r="K50" i="4"/>
  <c r="K46" i="4"/>
  <c r="K42" i="4"/>
  <c r="K38" i="4"/>
  <c r="K34" i="4"/>
  <c r="K30" i="4"/>
  <c r="K26" i="4"/>
  <c r="K22" i="4"/>
  <c r="K69" i="4"/>
  <c r="K53" i="4"/>
  <c r="K37" i="4"/>
  <c r="K21" i="4"/>
  <c r="K65" i="4"/>
  <c r="K49" i="4"/>
  <c r="K33" i="4"/>
  <c r="K19" i="4"/>
  <c r="K61" i="4"/>
  <c r="K45" i="4"/>
  <c r="K29" i="4"/>
  <c r="K18" i="4"/>
  <c r="K74" i="4"/>
  <c r="K73" i="4"/>
  <c r="K57" i="4"/>
  <c r="AQ191" i="4"/>
  <c r="O12" i="4"/>
  <c r="K41" i="4"/>
  <c r="F12" i="3"/>
  <c r="AJ12" i="2" s="1"/>
  <c r="W12" i="4"/>
  <c r="AE31" i="4"/>
  <c r="F36" i="3"/>
  <c r="AJ36" i="2" s="1"/>
  <c r="E297" i="4"/>
  <c r="E293" i="4"/>
  <c r="E296" i="4"/>
  <c r="E298" i="4"/>
  <c r="E288" i="4"/>
  <c r="E295" i="4"/>
  <c r="E290" i="4"/>
  <c r="E286" i="4"/>
  <c r="E289" i="4"/>
  <c r="E292" i="4"/>
  <c r="E282" i="4"/>
  <c r="E280" i="4"/>
  <c r="E285" i="4"/>
  <c r="E276" i="4"/>
  <c r="E272" i="4"/>
  <c r="E268" i="4"/>
  <c r="E264" i="4"/>
  <c r="E260" i="4"/>
  <c r="E284" i="4"/>
  <c r="E281" i="4"/>
  <c r="E291" i="4"/>
  <c r="E287" i="4"/>
  <c r="E279" i="4"/>
  <c r="E275" i="4"/>
  <c r="E271" i="4"/>
  <c r="E267" i="4"/>
  <c r="E263" i="4"/>
  <c r="E278" i="4"/>
  <c r="E274" i="4"/>
  <c r="E270" i="4"/>
  <c r="E266" i="4"/>
  <c r="E262" i="4"/>
  <c r="E273" i="4"/>
  <c r="E269" i="4"/>
  <c r="E258" i="4"/>
  <c r="E294" i="4"/>
  <c r="E277" i="4"/>
  <c r="E283" i="4"/>
  <c r="E265" i="4"/>
  <c r="E256" i="4"/>
  <c r="E252" i="4"/>
  <c r="E248" i="4"/>
  <c r="E244" i="4"/>
  <c r="E240" i="4"/>
  <c r="E236" i="4"/>
  <c r="E232" i="4"/>
  <c r="E254" i="4"/>
  <c r="E250" i="4"/>
  <c r="E246" i="4"/>
  <c r="E242" i="4"/>
  <c r="E238" i="4"/>
  <c r="E234" i="4"/>
  <c r="E261" i="4"/>
  <c r="E253" i="4"/>
  <c r="E249" i="4"/>
  <c r="E245" i="4"/>
  <c r="E241" i="4"/>
  <c r="E237" i="4"/>
  <c r="E259" i="4"/>
  <c r="E251" i="4"/>
  <c r="E233" i="4"/>
  <c r="E228" i="4"/>
  <c r="E224" i="4"/>
  <c r="E220" i="4"/>
  <c r="E216" i="4"/>
  <c r="E247" i="4"/>
  <c r="E235" i="4"/>
  <c r="E227" i="4"/>
  <c r="E223" i="4"/>
  <c r="E219" i="4"/>
  <c r="E215" i="4"/>
  <c r="E243" i="4"/>
  <c r="E231" i="4"/>
  <c r="E230" i="4"/>
  <c r="E226" i="4"/>
  <c r="E222" i="4"/>
  <c r="E218" i="4"/>
  <c r="E214" i="4"/>
  <c r="E257" i="4"/>
  <c r="E213" i="4"/>
  <c r="E209" i="4"/>
  <c r="E202" i="4"/>
  <c r="E198" i="4"/>
  <c r="E194" i="4"/>
  <c r="E190" i="4"/>
  <c r="E255" i="4"/>
  <c r="E212" i="4"/>
  <c r="E208" i="4"/>
  <c r="E201" i="4"/>
  <c r="E197" i="4"/>
  <c r="E193" i="4"/>
  <c r="E189" i="4"/>
  <c r="E239" i="4"/>
  <c r="E229" i="4"/>
  <c r="E225" i="4"/>
  <c r="E211" i="4"/>
  <c r="E200" i="4"/>
  <c r="E196" i="4"/>
  <c r="E192" i="4"/>
  <c r="E221" i="4"/>
  <c r="E217" i="4"/>
  <c r="E210" i="4"/>
  <c r="E203" i="4"/>
  <c r="E199" i="4"/>
  <c r="E195" i="4"/>
  <c r="E191" i="4"/>
  <c r="E187" i="4"/>
  <c r="E185" i="4"/>
  <c r="E181" i="4"/>
  <c r="E177" i="4"/>
  <c r="E173" i="4"/>
  <c r="E169" i="4"/>
  <c r="E165" i="4"/>
  <c r="E184" i="4"/>
  <c r="E180" i="4"/>
  <c r="E176" i="4"/>
  <c r="E172" i="4"/>
  <c r="E168" i="4"/>
  <c r="E164" i="4"/>
  <c r="E183" i="4"/>
  <c r="E179" i="4"/>
  <c r="E175" i="4"/>
  <c r="E171" i="4"/>
  <c r="E167" i="4"/>
  <c r="E163" i="4"/>
  <c r="E186" i="4"/>
  <c r="E182" i="4"/>
  <c r="E178" i="4"/>
  <c r="E174" i="4"/>
  <c r="E170" i="4"/>
  <c r="E166" i="4"/>
  <c r="E162" i="4"/>
  <c r="E188" i="4"/>
  <c r="E157" i="4"/>
  <c r="E153" i="4"/>
  <c r="E149" i="4"/>
  <c r="E145" i="4"/>
  <c r="E141" i="4"/>
  <c r="E137" i="4"/>
  <c r="E159" i="4"/>
  <c r="E156" i="4"/>
  <c r="E152" i="4"/>
  <c r="E148" i="4"/>
  <c r="E144" i="4"/>
  <c r="E140" i="4"/>
  <c r="E136" i="4"/>
  <c r="E161" i="4"/>
  <c r="E155" i="4"/>
  <c r="E151" i="4"/>
  <c r="E147" i="4"/>
  <c r="E143" i="4"/>
  <c r="E139" i="4"/>
  <c r="E135" i="4"/>
  <c r="E160" i="4"/>
  <c r="E158" i="4"/>
  <c r="E154" i="4"/>
  <c r="E150" i="4"/>
  <c r="E146" i="4"/>
  <c r="E142" i="4"/>
  <c r="E138" i="4"/>
  <c r="E134" i="4"/>
  <c r="E132" i="4"/>
  <c r="E128" i="4"/>
  <c r="E124" i="4"/>
  <c r="E120" i="4"/>
  <c r="E116" i="4"/>
  <c r="E105" i="4"/>
  <c r="E101" i="4"/>
  <c r="E131" i="4"/>
  <c r="E127" i="4"/>
  <c r="E123" i="4"/>
  <c r="E119" i="4"/>
  <c r="E115" i="4"/>
  <c r="E108" i="4"/>
  <c r="E104" i="4"/>
  <c r="E100" i="4"/>
  <c r="E130" i="4"/>
  <c r="E126" i="4"/>
  <c r="E122" i="4"/>
  <c r="E118" i="4"/>
  <c r="E114" i="4"/>
  <c r="E133" i="4"/>
  <c r="E129" i="4"/>
  <c r="E125" i="4"/>
  <c r="E121" i="4"/>
  <c r="E117" i="4"/>
  <c r="E113" i="4"/>
  <c r="E98" i="4"/>
  <c r="E94" i="4"/>
  <c r="E90" i="4"/>
  <c r="E86" i="4"/>
  <c r="E82" i="4"/>
  <c r="E78" i="4"/>
  <c r="E74" i="4"/>
  <c r="E106" i="4"/>
  <c r="E102" i="4"/>
  <c r="E97" i="4"/>
  <c r="E93" i="4"/>
  <c r="E89" i="4"/>
  <c r="E85" i="4"/>
  <c r="E81" i="4"/>
  <c r="E77" i="4"/>
  <c r="E107" i="4"/>
  <c r="E96" i="4"/>
  <c r="E92" i="4"/>
  <c r="E88" i="4"/>
  <c r="E84" i="4"/>
  <c r="E80" i="4"/>
  <c r="E76" i="4"/>
  <c r="E103" i="4"/>
  <c r="E99" i="4"/>
  <c r="E95" i="4"/>
  <c r="E91" i="4"/>
  <c r="E87" i="4"/>
  <c r="E83" i="4"/>
  <c r="E79" i="4"/>
  <c r="E71" i="4"/>
  <c r="E67" i="4"/>
  <c r="E63" i="4"/>
  <c r="E59" i="4"/>
  <c r="E55" i="4"/>
  <c r="E51" i="4"/>
  <c r="E47" i="4"/>
  <c r="E43" i="4"/>
  <c r="E39" i="4"/>
  <c r="E35" i="4"/>
  <c r="E31" i="4"/>
  <c r="E27" i="4"/>
  <c r="E23" i="4"/>
  <c r="E70" i="4"/>
  <c r="E66" i="4"/>
  <c r="E62" i="4"/>
  <c r="E58" i="4"/>
  <c r="E54" i="4"/>
  <c r="E50" i="4"/>
  <c r="E46" i="4"/>
  <c r="E42" i="4"/>
  <c r="E38" i="4"/>
  <c r="E34" i="4"/>
  <c r="E30" i="4"/>
  <c r="E26" i="4"/>
  <c r="E22" i="4"/>
  <c r="E75" i="4"/>
  <c r="E73" i="4"/>
  <c r="E69" i="4"/>
  <c r="E65" i="4"/>
  <c r="E61" i="4"/>
  <c r="E57" i="4"/>
  <c r="E53" i="4"/>
  <c r="E49" i="4"/>
  <c r="E45" i="4"/>
  <c r="E41" i="4"/>
  <c r="E37" i="4"/>
  <c r="E33" i="4"/>
  <c r="E29" i="4"/>
  <c r="E25" i="4"/>
  <c r="E21" i="4"/>
  <c r="E64" i="4"/>
  <c r="E48" i="4"/>
  <c r="E32" i="4"/>
  <c r="E19" i="4"/>
  <c r="E60" i="4"/>
  <c r="E44" i="4"/>
  <c r="E28" i="4"/>
  <c r="E18" i="4"/>
  <c r="E72" i="4"/>
  <c r="E56" i="4"/>
  <c r="E40" i="4"/>
  <c r="E24" i="4"/>
  <c r="E68" i="4"/>
  <c r="E52" i="4"/>
  <c r="U244" i="4"/>
  <c r="AS293" i="4"/>
  <c r="AS192" i="4"/>
  <c r="AS98" i="4"/>
  <c r="AS93" i="4"/>
  <c r="AS36" i="4"/>
  <c r="S298" i="4"/>
  <c r="S294" i="4"/>
  <c r="S297" i="4"/>
  <c r="S289" i="4"/>
  <c r="S295" i="4"/>
  <c r="S292" i="4"/>
  <c r="S291" i="4"/>
  <c r="S287" i="4"/>
  <c r="S283" i="4"/>
  <c r="S290" i="4"/>
  <c r="S286" i="4"/>
  <c r="S296" i="4"/>
  <c r="S281" i="4"/>
  <c r="S277" i="4"/>
  <c r="S273" i="4"/>
  <c r="S269" i="4"/>
  <c r="S265" i="4"/>
  <c r="S261" i="4"/>
  <c r="S285" i="4"/>
  <c r="S282" i="4"/>
  <c r="S280" i="4"/>
  <c r="S276" i="4"/>
  <c r="S272" i="4"/>
  <c r="S268" i="4"/>
  <c r="S264" i="4"/>
  <c r="S260" i="4"/>
  <c r="S288" i="4"/>
  <c r="S279" i="4"/>
  <c r="S275" i="4"/>
  <c r="S271" i="4"/>
  <c r="S267" i="4"/>
  <c r="S263" i="4"/>
  <c r="S274" i="4"/>
  <c r="S257" i="4"/>
  <c r="S262" i="4"/>
  <c r="S270" i="4"/>
  <c r="S259" i="4"/>
  <c r="S278" i="4"/>
  <c r="S266" i="4"/>
  <c r="S293" i="4"/>
  <c r="S253" i="4"/>
  <c r="S249" i="4"/>
  <c r="S245" i="4"/>
  <c r="S241" i="4"/>
  <c r="S237" i="4"/>
  <c r="S233" i="4"/>
  <c r="S255" i="4"/>
  <c r="S251" i="4"/>
  <c r="S247" i="4"/>
  <c r="S243" i="4"/>
  <c r="S239" i="4"/>
  <c r="S235" i="4"/>
  <c r="S284" i="4"/>
  <c r="S258" i="4"/>
  <c r="S254" i="4"/>
  <c r="S250" i="4"/>
  <c r="S246" i="4"/>
  <c r="S242" i="4"/>
  <c r="S238" i="4"/>
  <c r="S234" i="4"/>
  <c r="S252" i="4"/>
  <c r="S231" i="4"/>
  <c r="S229" i="4"/>
  <c r="S225" i="4"/>
  <c r="S221" i="4"/>
  <c r="S217" i="4"/>
  <c r="S248" i="4"/>
  <c r="S236" i="4"/>
  <c r="S228" i="4"/>
  <c r="S224" i="4"/>
  <c r="S220" i="4"/>
  <c r="S216" i="4"/>
  <c r="S244" i="4"/>
  <c r="S232" i="4"/>
  <c r="S227" i="4"/>
  <c r="S223" i="4"/>
  <c r="S219" i="4"/>
  <c r="S215" i="4"/>
  <c r="S214" i="4"/>
  <c r="S256" i="4"/>
  <c r="S210" i="4"/>
  <c r="S203" i="4"/>
  <c r="S199" i="4"/>
  <c r="S195" i="4"/>
  <c r="S191" i="4"/>
  <c r="S187" i="4"/>
  <c r="S240" i="4"/>
  <c r="S213" i="4"/>
  <c r="S209" i="4"/>
  <c r="S202" i="4"/>
  <c r="S198" i="4"/>
  <c r="S194" i="4"/>
  <c r="S190" i="4"/>
  <c r="S230" i="4"/>
  <c r="S226" i="4"/>
  <c r="S212" i="4"/>
  <c r="S208" i="4"/>
  <c r="S201" i="4"/>
  <c r="S197" i="4"/>
  <c r="S193" i="4"/>
  <c r="S222" i="4"/>
  <c r="S218" i="4"/>
  <c r="S211" i="4"/>
  <c r="S200" i="4"/>
  <c r="S196" i="4"/>
  <c r="S192" i="4"/>
  <c r="S186" i="4"/>
  <c r="S182" i="4"/>
  <c r="S178" i="4"/>
  <c r="S174" i="4"/>
  <c r="S170" i="4"/>
  <c r="S166" i="4"/>
  <c r="S162" i="4"/>
  <c r="S188" i="4"/>
  <c r="S185" i="4"/>
  <c r="S181" i="4"/>
  <c r="S177" i="4"/>
  <c r="S173" i="4"/>
  <c r="S169" i="4"/>
  <c r="S165" i="4"/>
  <c r="S161" i="4"/>
  <c r="S184" i="4"/>
  <c r="S180" i="4"/>
  <c r="S176" i="4"/>
  <c r="S172" i="4"/>
  <c r="S168" i="4"/>
  <c r="S164" i="4"/>
  <c r="S189" i="4"/>
  <c r="S183" i="4"/>
  <c r="S179" i="4"/>
  <c r="S175" i="4"/>
  <c r="S171" i="4"/>
  <c r="S167" i="4"/>
  <c r="S163" i="4"/>
  <c r="S159" i="4"/>
  <c r="S158" i="4"/>
  <c r="S154" i="4"/>
  <c r="S150" i="4"/>
  <c r="S146" i="4"/>
  <c r="S142" i="4"/>
  <c r="S138" i="4"/>
  <c r="S134" i="4"/>
  <c r="S160" i="4"/>
  <c r="S157" i="4"/>
  <c r="S153" i="4"/>
  <c r="S149" i="4"/>
  <c r="S145" i="4"/>
  <c r="S141" i="4"/>
  <c r="S137" i="4"/>
  <c r="S156" i="4"/>
  <c r="S152" i="4"/>
  <c r="S148" i="4"/>
  <c r="S144" i="4"/>
  <c r="S140" i="4"/>
  <c r="S136" i="4"/>
  <c r="S155" i="4"/>
  <c r="S151" i="4"/>
  <c r="S147" i="4"/>
  <c r="S143" i="4"/>
  <c r="S139" i="4"/>
  <c r="S135" i="4"/>
  <c r="S129" i="4"/>
  <c r="S125" i="4"/>
  <c r="S121" i="4"/>
  <c r="S117" i="4"/>
  <c r="S113" i="4"/>
  <c r="S106" i="4"/>
  <c r="S102" i="4"/>
  <c r="S133" i="4"/>
  <c r="S132" i="4"/>
  <c r="S128" i="4"/>
  <c r="S124" i="4"/>
  <c r="S120" i="4"/>
  <c r="S116" i="4"/>
  <c r="S105" i="4"/>
  <c r="S101" i="4"/>
  <c r="S131" i="4"/>
  <c r="S127" i="4"/>
  <c r="S123" i="4"/>
  <c r="S119" i="4"/>
  <c r="S115" i="4"/>
  <c r="S108" i="4"/>
  <c r="S130" i="4"/>
  <c r="S126" i="4"/>
  <c r="S122" i="4"/>
  <c r="S118" i="4"/>
  <c r="S114" i="4"/>
  <c r="S103" i="4"/>
  <c r="S95" i="4"/>
  <c r="S91" i="4"/>
  <c r="S87" i="4"/>
  <c r="S83" i="4"/>
  <c r="S79" i="4"/>
  <c r="S75" i="4"/>
  <c r="S107" i="4"/>
  <c r="S99" i="4"/>
  <c r="S98" i="4"/>
  <c r="S94" i="4"/>
  <c r="S90" i="4"/>
  <c r="S86" i="4"/>
  <c r="S82" i="4"/>
  <c r="S78" i="4"/>
  <c r="S100" i="4"/>
  <c r="S97" i="4"/>
  <c r="S93" i="4"/>
  <c r="S89" i="4"/>
  <c r="S85" i="4"/>
  <c r="S81" i="4"/>
  <c r="S77" i="4"/>
  <c r="S104" i="4"/>
  <c r="S96" i="4"/>
  <c r="S92" i="4"/>
  <c r="S88" i="4"/>
  <c r="S84" i="4"/>
  <c r="S80" i="4"/>
  <c r="S76" i="4"/>
  <c r="S72" i="4"/>
  <c r="S68" i="4"/>
  <c r="S64" i="4"/>
  <c r="S60" i="4"/>
  <c r="S56" i="4"/>
  <c r="S52" i="4"/>
  <c r="S48" i="4"/>
  <c r="S44" i="4"/>
  <c r="S40" i="4"/>
  <c r="S36" i="4"/>
  <c r="S32" i="4"/>
  <c r="S28" i="4"/>
  <c r="S24" i="4"/>
  <c r="S20" i="4"/>
  <c r="S71" i="4"/>
  <c r="S67" i="4"/>
  <c r="S63" i="4"/>
  <c r="S59" i="4"/>
  <c r="S55" i="4"/>
  <c r="S51" i="4"/>
  <c r="S47" i="4"/>
  <c r="S43" i="4"/>
  <c r="S39" i="4"/>
  <c r="S35" i="4"/>
  <c r="S31" i="4"/>
  <c r="S27" i="4"/>
  <c r="S23" i="4"/>
  <c r="S74" i="4"/>
  <c r="S70" i="4"/>
  <c r="S66" i="4"/>
  <c r="S62" i="4"/>
  <c r="S58" i="4"/>
  <c r="S54" i="4"/>
  <c r="S50" i="4"/>
  <c r="S46" i="4"/>
  <c r="S42" i="4"/>
  <c r="S38" i="4"/>
  <c r="S34" i="4"/>
  <c r="S30" i="4"/>
  <c r="S26" i="4"/>
  <c r="S22" i="4"/>
  <c r="S65" i="4"/>
  <c r="S49" i="4"/>
  <c r="S33" i="4"/>
  <c r="S61" i="4"/>
  <c r="S45" i="4"/>
  <c r="S29" i="4"/>
  <c r="S19" i="4"/>
  <c r="S73" i="4"/>
  <c r="S57" i="4"/>
  <c r="S41" i="4"/>
  <c r="S25" i="4"/>
  <c r="S18" i="4"/>
  <c r="S69" i="4"/>
  <c r="AE12" i="4"/>
  <c r="S37" i="4"/>
  <c r="AE47" i="4"/>
  <c r="S53" i="4"/>
  <c r="F295" i="4"/>
  <c r="F298" i="4"/>
  <c r="F294" i="4"/>
  <c r="F290" i="4"/>
  <c r="F286" i="4"/>
  <c r="F282" i="4"/>
  <c r="F296" i="4"/>
  <c r="F289" i="4"/>
  <c r="F285" i="4"/>
  <c r="F292" i="4"/>
  <c r="F288" i="4"/>
  <c r="F284" i="4"/>
  <c r="F293" i="4"/>
  <c r="F277" i="4"/>
  <c r="F273" i="4"/>
  <c r="F269" i="4"/>
  <c r="F265" i="4"/>
  <c r="F261" i="4"/>
  <c r="F281" i="4"/>
  <c r="F291" i="4"/>
  <c r="F287" i="4"/>
  <c r="F279" i="4"/>
  <c r="F275" i="4"/>
  <c r="F271" i="4"/>
  <c r="F267" i="4"/>
  <c r="F263" i="4"/>
  <c r="F283" i="4"/>
  <c r="F280" i="4"/>
  <c r="F276" i="4"/>
  <c r="F270" i="4"/>
  <c r="F264" i="4"/>
  <c r="F259" i="4"/>
  <c r="F272" i="4"/>
  <c r="F266" i="4"/>
  <c r="F274" i="4"/>
  <c r="F297" i="4"/>
  <c r="F268" i="4"/>
  <c r="F262" i="4"/>
  <c r="F260" i="4"/>
  <c r="F257" i="4"/>
  <c r="F254" i="4"/>
  <c r="F250" i="4"/>
  <c r="F246" i="4"/>
  <c r="F242" i="4"/>
  <c r="F238" i="4"/>
  <c r="F234" i="4"/>
  <c r="F258" i="4"/>
  <c r="F253" i="4"/>
  <c r="F249" i="4"/>
  <c r="F245" i="4"/>
  <c r="F241" i="4"/>
  <c r="F237" i="4"/>
  <c r="F256" i="4"/>
  <c r="F252" i="4"/>
  <c r="F248" i="4"/>
  <c r="F244" i="4"/>
  <c r="F240" i="4"/>
  <c r="F251" i="4"/>
  <c r="F233" i="4"/>
  <c r="F228" i="4"/>
  <c r="F224" i="4"/>
  <c r="F220" i="4"/>
  <c r="F216" i="4"/>
  <c r="F236" i="4"/>
  <c r="F232" i="4"/>
  <c r="F247" i="4"/>
  <c r="F235" i="4"/>
  <c r="F227" i="4"/>
  <c r="F223" i="4"/>
  <c r="F219" i="4"/>
  <c r="F215" i="4"/>
  <c r="F243" i="4"/>
  <c r="F231" i="4"/>
  <c r="F230" i="4"/>
  <c r="F226" i="4"/>
  <c r="F222" i="4"/>
  <c r="F218" i="4"/>
  <c r="F214" i="4"/>
  <c r="F278" i="4"/>
  <c r="F255" i="4"/>
  <c r="F239" i="4"/>
  <c r="F229" i="4"/>
  <c r="F225" i="4"/>
  <c r="F221" i="4"/>
  <c r="F217" i="4"/>
  <c r="F213" i="4"/>
  <c r="F209" i="4"/>
  <c r="F202" i="4"/>
  <c r="F198" i="4"/>
  <c r="F194" i="4"/>
  <c r="F190" i="4"/>
  <c r="F212" i="4"/>
  <c r="F208" i="4"/>
  <c r="F201" i="4"/>
  <c r="F197" i="4"/>
  <c r="F193" i="4"/>
  <c r="F189" i="4"/>
  <c r="F211" i="4"/>
  <c r="F200" i="4"/>
  <c r="F196" i="4"/>
  <c r="F192" i="4"/>
  <c r="F210" i="4"/>
  <c r="F203" i="4"/>
  <c r="F199" i="4"/>
  <c r="F195" i="4"/>
  <c r="F191" i="4"/>
  <c r="F184" i="4"/>
  <c r="F180" i="4"/>
  <c r="F176" i="4"/>
  <c r="F172" i="4"/>
  <c r="F168" i="4"/>
  <c r="F164" i="4"/>
  <c r="F160" i="4"/>
  <c r="F183" i="4"/>
  <c r="F179" i="4"/>
  <c r="F175" i="4"/>
  <c r="F171" i="4"/>
  <c r="F167" i="4"/>
  <c r="F163" i="4"/>
  <c r="F159" i="4"/>
  <c r="F186" i="4"/>
  <c r="F182" i="4"/>
  <c r="F178" i="4"/>
  <c r="F174" i="4"/>
  <c r="F170" i="4"/>
  <c r="F166" i="4"/>
  <c r="F188" i="4"/>
  <c r="F187" i="4"/>
  <c r="F185" i="4"/>
  <c r="F181" i="4"/>
  <c r="F177" i="4"/>
  <c r="F173" i="4"/>
  <c r="F169" i="4"/>
  <c r="F165" i="4"/>
  <c r="F156" i="4"/>
  <c r="F152" i="4"/>
  <c r="F148" i="4"/>
  <c r="F144" i="4"/>
  <c r="F140" i="4"/>
  <c r="F136" i="4"/>
  <c r="F161" i="4"/>
  <c r="F155" i="4"/>
  <c r="F151" i="4"/>
  <c r="F147" i="4"/>
  <c r="F143" i="4"/>
  <c r="F139" i="4"/>
  <c r="F135" i="4"/>
  <c r="F162" i="4"/>
  <c r="F158" i="4"/>
  <c r="F154" i="4"/>
  <c r="F150" i="4"/>
  <c r="F146" i="4"/>
  <c r="F142" i="4"/>
  <c r="F138" i="4"/>
  <c r="F157" i="4"/>
  <c r="F153" i="4"/>
  <c r="F149" i="4"/>
  <c r="F145" i="4"/>
  <c r="F141" i="4"/>
  <c r="F137" i="4"/>
  <c r="F134" i="4"/>
  <c r="F132" i="4"/>
  <c r="F128" i="4"/>
  <c r="F124" i="4"/>
  <c r="F120" i="4"/>
  <c r="F116" i="4"/>
  <c r="F105" i="4"/>
  <c r="F131" i="4"/>
  <c r="F127" i="4"/>
  <c r="F123" i="4"/>
  <c r="F119" i="4"/>
  <c r="F115" i="4"/>
  <c r="F108" i="4"/>
  <c r="F104" i="4"/>
  <c r="F130" i="4"/>
  <c r="F126" i="4"/>
  <c r="F122" i="4"/>
  <c r="F118" i="4"/>
  <c r="F114" i="4"/>
  <c r="F107" i="4"/>
  <c r="F103" i="4"/>
  <c r="F133" i="4"/>
  <c r="F129" i="4"/>
  <c r="F125" i="4"/>
  <c r="F121" i="4"/>
  <c r="F117" i="4"/>
  <c r="F113" i="4"/>
  <c r="F106" i="4"/>
  <c r="F98" i="4"/>
  <c r="F94" i="4"/>
  <c r="F90" i="4"/>
  <c r="F86" i="4"/>
  <c r="F82" i="4"/>
  <c r="F78" i="4"/>
  <c r="F74" i="4"/>
  <c r="F102" i="4"/>
  <c r="F101" i="4"/>
  <c r="F97" i="4"/>
  <c r="F93" i="4"/>
  <c r="F89" i="4"/>
  <c r="F85" i="4"/>
  <c r="F81" i="4"/>
  <c r="F77" i="4"/>
  <c r="F96" i="4"/>
  <c r="F92" i="4"/>
  <c r="F88" i="4"/>
  <c r="F84" i="4"/>
  <c r="F80" i="4"/>
  <c r="F76" i="4"/>
  <c r="F100" i="4"/>
  <c r="F99" i="4"/>
  <c r="F95" i="4"/>
  <c r="F91" i="4"/>
  <c r="F87" i="4"/>
  <c r="F83" i="4"/>
  <c r="F79" i="4"/>
  <c r="F75" i="4"/>
  <c r="F73" i="4"/>
  <c r="F69" i="4"/>
  <c r="F65" i="4"/>
  <c r="F61" i="4"/>
  <c r="F57" i="4"/>
  <c r="F53" i="4"/>
  <c r="F49" i="4"/>
  <c r="F45" i="4"/>
  <c r="F41" i="4"/>
  <c r="F37" i="4"/>
  <c r="F33" i="4"/>
  <c r="F29" i="4"/>
  <c r="F25" i="4"/>
  <c r="F21" i="4"/>
  <c r="F72" i="4"/>
  <c r="F68" i="4"/>
  <c r="F64" i="4"/>
  <c r="F60" i="4"/>
  <c r="F56" i="4"/>
  <c r="F52" i="4"/>
  <c r="F48" i="4"/>
  <c r="F44" i="4"/>
  <c r="F40" i="4"/>
  <c r="F36" i="4"/>
  <c r="F32" i="4"/>
  <c r="F28" i="4"/>
  <c r="F24" i="4"/>
  <c r="F71" i="4"/>
  <c r="F67" i="4"/>
  <c r="F63" i="4"/>
  <c r="F59" i="4"/>
  <c r="F55" i="4"/>
  <c r="F51" i="4"/>
  <c r="F47" i="4"/>
  <c r="F43" i="4"/>
  <c r="F39" i="4"/>
  <c r="F35" i="4"/>
  <c r="F31" i="4"/>
  <c r="F27" i="4"/>
  <c r="F23" i="4"/>
  <c r="F62" i="4"/>
  <c r="F46" i="4"/>
  <c r="F30" i="4"/>
  <c r="F18" i="4"/>
  <c r="F58" i="4"/>
  <c r="F42" i="4"/>
  <c r="F26" i="4"/>
  <c r="F70" i="4"/>
  <c r="F54" i="4"/>
  <c r="F38" i="4"/>
  <c r="F22" i="4"/>
  <c r="F20" i="4"/>
  <c r="F66" i="4"/>
  <c r="F50" i="4"/>
  <c r="F34" i="4"/>
  <c r="F19" i="4"/>
  <c r="N295" i="4"/>
  <c r="N298" i="4"/>
  <c r="N294" i="4"/>
  <c r="N292" i="4"/>
  <c r="N290" i="4"/>
  <c r="N286" i="4"/>
  <c r="N282" i="4"/>
  <c r="N293" i="4"/>
  <c r="N289" i="4"/>
  <c r="N285" i="4"/>
  <c r="N297" i="4"/>
  <c r="N288" i="4"/>
  <c r="N284" i="4"/>
  <c r="N280" i="4"/>
  <c r="N277" i="4"/>
  <c r="N273" i="4"/>
  <c r="N269" i="4"/>
  <c r="N265" i="4"/>
  <c r="N261" i="4"/>
  <c r="N281" i="4"/>
  <c r="N279" i="4"/>
  <c r="N275" i="4"/>
  <c r="N271" i="4"/>
  <c r="N267" i="4"/>
  <c r="N263" i="4"/>
  <c r="N296" i="4"/>
  <c r="N272" i="4"/>
  <c r="N266" i="4"/>
  <c r="N259" i="4"/>
  <c r="N287" i="4"/>
  <c r="N268" i="4"/>
  <c r="N262" i="4"/>
  <c r="N260" i="4"/>
  <c r="N283" i="4"/>
  <c r="N276" i="4"/>
  <c r="N270" i="4"/>
  <c r="N264" i="4"/>
  <c r="N291" i="4"/>
  <c r="N278" i="4"/>
  <c r="N258" i="4"/>
  <c r="N254" i="4"/>
  <c r="N250" i="4"/>
  <c r="N246" i="4"/>
  <c r="N242" i="4"/>
  <c r="N238" i="4"/>
  <c r="N234" i="4"/>
  <c r="N253" i="4"/>
  <c r="N249" i="4"/>
  <c r="N245" i="4"/>
  <c r="N241" i="4"/>
  <c r="N237" i="4"/>
  <c r="N256" i="4"/>
  <c r="N252" i="4"/>
  <c r="N248" i="4"/>
  <c r="N244" i="4"/>
  <c r="N240" i="4"/>
  <c r="N247" i="4"/>
  <c r="N228" i="4"/>
  <c r="N224" i="4"/>
  <c r="N220" i="4"/>
  <c r="N216" i="4"/>
  <c r="N274" i="4"/>
  <c r="N243" i="4"/>
  <c r="N233" i="4"/>
  <c r="N232" i="4"/>
  <c r="N227" i="4"/>
  <c r="N223" i="4"/>
  <c r="N219" i="4"/>
  <c r="N215" i="4"/>
  <c r="N257" i="4"/>
  <c r="N255" i="4"/>
  <c r="N239" i="4"/>
  <c r="N230" i="4"/>
  <c r="N226" i="4"/>
  <c r="N222" i="4"/>
  <c r="N218" i="4"/>
  <c r="N214" i="4"/>
  <c r="N236" i="4"/>
  <c r="N231" i="4"/>
  <c r="N251" i="4"/>
  <c r="N235" i="4"/>
  <c r="N229" i="4"/>
  <c r="N225" i="4"/>
  <c r="N221" i="4"/>
  <c r="N217" i="4"/>
  <c r="N213" i="4"/>
  <c r="N209" i="4"/>
  <c r="N202" i="4"/>
  <c r="N198" i="4"/>
  <c r="N194" i="4"/>
  <c r="N190" i="4"/>
  <c r="N212" i="4"/>
  <c r="N208" i="4"/>
  <c r="N201" i="4"/>
  <c r="N197" i="4"/>
  <c r="N193" i="4"/>
  <c r="N189" i="4"/>
  <c r="N211" i="4"/>
  <c r="N200" i="4"/>
  <c r="N196" i="4"/>
  <c r="N192" i="4"/>
  <c r="N188" i="4"/>
  <c r="N210" i="4"/>
  <c r="N203" i="4"/>
  <c r="N199" i="4"/>
  <c r="N195" i="4"/>
  <c r="N191" i="4"/>
  <c r="N187" i="4"/>
  <c r="N184" i="4"/>
  <c r="N180" i="4"/>
  <c r="N176" i="4"/>
  <c r="N172" i="4"/>
  <c r="N168" i="4"/>
  <c r="N164" i="4"/>
  <c r="N160" i="4"/>
  <c r="N183" i="4"/>
  <c r="N179" i="4"/>
  <c r="N175" i="4"/>
  <c r="N171" i="4"/>
  <c r="N167" i="4"/>
  <c r="N163" i="4"/>
  <c r="N159" i="4"/>
  <c r="N186" i="4"/>
  <c r="N182" i="4"/>
  <c r="N178" i="4"/>
  <c r="N174" i="4"/>
  <c r="N170" i="4"/>
  <c r="N166" i="4"/>
  <c r="N185" i="4"/>
  <c r="N181" i="4"/>
  <c r="N177" i="4"/>
  <c r="N173" i="4"/>
  <c r="N169" i="4"/>
  <c r="N165" i="4"/>
  <c r="N156" i="4"/>
  <c r="N152" i="4"/>
  <c r="N148" i="4"/>
  <c r="N144" i="4"/>
  <c r="N140" i="4"/>
  <c r="N136" i="4"/>
  <c r="N162" i="4"/>
  <c r="N155" i="4"/>
  <c r="N151" i="4"/>
  <c r="N147" i="4"/>
  <c r="N143" i="4"/>
  <c r="N139" i="4"/>
  <c r="N135" i="4"/>
  <c r="N158" i="4"/>
  <c r="N154" i="4"/>
  <c r="N150" i="4"/>
  <c r="N146" i="4"/>
  <c r="N142" i="4"/>
  <c r="N138" i="4"/>
  <c r="N161" i="4"/>
  <c r="N157" i="4"/>
  <c r="N153" i="4"/>
  <c r="N149" i="4"/>
  <c r="N145" i="4"/>
  <c r="N141" i="4"/>
  <c r="N137" i="4"/>
  <c r="N132" i="4"/>
  <c r="N128" i="4"/>
  <c r="N124" i="4"/>
  <c r="N120" i="4"/>
  <c r="N116" i="4"/>
  <c r="N105" i="4"/>
  <c r="N101" i="4"/>
  <c r="N131" i="4"/>
  <c r="N127" i="4"/>
  <c r="N123" i="4"/>
  <c r="N119" i="4"/>
  <c r="N115" i="4"/>
  <c r="N108" i="4"/>
  <c r="N104" i="4"/>
  <c r="N130" i="4"/>
  <c r="N126" i="4"/>
  <c r="N122" i="4"/>
  <c r="N118" i="4"/>
  <c r="N114" i="4"/>
  <c r="N107" i="4"/>
  <c r="N103" i="4"/>
  <c r="N134" i="4"/>
  <c r="N129" i="4"/>
  <c r="N125" i="4"/>
  <c r="N121" i="4"/>
  <c r="N117" i="4"/>
  <c r="N113" i="4"/>
  <c r="N106" i="4"/>
  <c r="N133" i="4"/>
  <c r="N100" i="4"/>
  <c r="N98" i="4"/>
  <c r="N94" i="4"/>
  <c r="N90" i="4"/>
  <c r="N86" i="4"/>
  <c r="N82" i="4"/>
  <c r="N78" i="4"/>
  <c r="N74" i="4"/>
  <c r="N97" i="4"/>
  <c r="N93" i="4"/>
  <c r="N89" i="4"/>
  <c r="N85" i="4"/>
  <c r="N81" i="4"/>
  <c r="N77" i="4"/>
  <c r="N102" i="4"/>
  <c r="N96" i="4"/>
  <c r="N92" i="4"/>
  <c r="N88" i="4"/>
  <c r="N84" i="4"/>
  <c r="N80" i="4"/>
  <c r="N76" i="4"/>
  <c r="N99" i="4"/>
  <c r="N95" i="4"/>
  <c r="N91" i="4"/>
  <c r="N87" i="4"/>
  <c r="N83" i="4"/>
  <c r="N79" i="4"/>
  <c r="N75" i="4"/>
  <c r="N73" i="4"/>
  <c r="N69" i="4"/>
  <c r="N65" i="4"/>
  <c r="N61" i="4"/>
  <c r="N57" i="4"/>
  <c r="N53" i="4"/>
  <c r="N49" i="4"/>
  <c r="N45" i="4"/>
  <c r="N41" i="4"/>
  <c r="N37" i="4"/>
  <c r="N33" i="4"/>
  <c r="N29" i="4"/>
  <c r="N25" i="4"/>
  <c r="N21" i="4"/>
  <c r="N72" i="4"/>
  <c r="N68" i="4"/>
  <c r="N64" i="4"/>
  <c r="N60" i="4"/>
  <c r="N56" i="4"/>
  <c r="N52" i="4"/>
  <c r="N48" i="4"/>
  <c r="N44" i="4"/>
  <c r="N40" i="4"/>
  <c r="N36" i="4"/>
  <c r="N32" i="4"/>
  <c r="N28" i="4"/>
  <c r="N24" i="4"/>
  <c r="N20" i="4"/>
  <c r="N71" i="4"/>
  <c r="N67" i="4"/>
  <c r="N63" i="4"/>
  <c r="N59" i="4"/>
  <c r="N55" i="4"/>
  <c r="N51" i="4"/>
  <c r="N47" i="4"/>
  <c r="N43" i="4"/>
  <c r="N39" i="4"/>
  <c r="N35" i="4"/>
  <c r="N31" i="4"/>
  <c r="N27" i="4"/>
  <c r="N23" i="4"/>
  <c r="N58" i="4"/>
  <c r="N42" i="4"/>
  <c r="N26" i="4"/>
  <c r="N18" i="4"/>
  <c r="N70" i="4"/>
  <c r="N54" i="4"/>
  <c r="N38" i="4"/>
  <c r="N22" i="4"/>
  <c r="N66" i="4"/>
  <c r="N50" i="4"/>
  <c r="N34" i="4"/>
  <c r="N62" i="4"/>
  <c r="N46" i="4"/>
  <c r="N30" i="4"/>
  <c r="N19" i="4"/>
  <c r="V286" i="4"/>
  <c r="V280" i="4"/>
  <c r="V274" i="4"/>
  <c r="V238" i="4"/>
  <c r="V219" i="4"/>
  <c r="V194" i="4"/>
  <c r="V201" i="4"/>
  <c r="V211" i="4"/>
  <c r="V176" i="4"/>
  <c r="V187" i="4"/>
  <c r="V174" i="4"/>
  <c r="V181" i="4"/>
  <c r="V144" i="4"/>
  <c r="V143" i="4"/>
  <c r="V139" i="4"/>
  <c r="V154" i="4"/>
  <c r="V145" i="4"/>
  <c r="V116" i="4"/>
  <c r="V127" i="4"/>
  <c r="V123" i="4"/>
  <c r="V122" i="4"/>
  <c r="V107" i="4"/>
  <c r="V103" i="4"/>
  <c r="V129" i="4"/>
  <c r="V117" i="4"/>
  <c r="V113" i="4"/>
  <c r="V102" i="4"/>
  <c r="V98" i="4"/>
  <c r="V94" i="4"/>
  <c r="V86" i="4"/>
  <c r="V78" i="4"/>
  <c r="V74" i="4"/>
  <c r="V97" i="4"/>
  <c r="V93" i="4"/>
  <c r="V89" i="4"/>
  <c r="V85" i="4"/>
  <c r="V77" i="4"/>
  <c r="V73" i="4"/>
  <c r="V92" i="4"/>
  <c r="V88" i="4"/>
  <c r="V84" i="4"/>
  <c r="V80" i="4"/>
  <c r="V95" i="4"/>
  <c r="V91" i="4"/>
  <c r="V83" i="4"/>
  <c r="V79" i="4"/>
  <c r="V99" i="4"/>
  <c r="V69" i="4"/>
  <c r="V61" i="4"/>
  <c r="V57" i="4"/>
  <c r="V49" i="4"/>
  <c r="V45" i="4"/>
  <c r="V41" i="4"/>
  <c r="V37" i="4"/>
  <c r="V29" i="4"/>
  <c r="V25" i="4"/>
  <c r="V72" i="4"/>
  <c r="V68" i="4"/>
  <c r="V64" i="4"/>
  <c r="V60" i="4"/>
  <c r="V52" i="4"/>
  <c r="V48" i="4"/>
  <c r="V40" i="4"/>
  <c r="V36" i="4"/>
  <c r="V32" i="4"/>
  <c r="V28" i="4"/>
  <c r="V20" i="4"/>
  <c r="V71" i="4"/>
  <c r="V63" i="4"/>
  <c r="V59" i="4"/>
  <c r="V55" i="4"/>
  <c r="V51" i="4"/>
  <c r="V47" i="4"/>
  <c r="V43" i="4"/>
  <c r="V39" i="4"/>
  <c r="V35" i="4"/>
  <c r="V31" i="4"/>
  <c r="V27" i="4"/>
  <c r="V23" i="4"/>
  <c r="V70" i="4"/>
  <c r="V54" i="4"/>
  <c r="V38" i="4"/>
  <c r="V22" i="4"/>
  <c r="V18" i="4"/>
  <c r="V66" i="4"/>
  <c r="V50" i="4"/>
  <c r="V34" i="4"/>
  <c r="V62" i="4"/>
  <c r="V46" i="4"/>
  <c r="V30" i="4"/>
  <c r="V75" i="4"/>
  <c r="V58" i="4"/>
  <c r="V42" i="4"/>
  <c r="V26" i="4"/>
  <c r="V19" i="4"/>
  <c r="AT292" i="4"/>
  <c r="AT297" i="4"/>
  <c r="AT260" i="4"/>
  <c r="AT258" i="4"/>
  <c r="AT253" i="4"/>
  <c r="AT231" i="4"/>
  <c r="AT219" i="4"/>
  <c r="AT251" i="4"/>
  <c r="AT189" i="4"/>
  <c r="AT168" i="4"/>
  <c r="AT164" i="4"/>
  <c r="AT171" i="4"/>
  <c r="AT165" i="4"/>
  <c r="AT150" i="4"/>
  <c r="AT137" i="4"/>
  <c r="AT132" i="4"/>
  <c r="AT122" i="4"/>
  <c r="AT90" i="4"/>
  <c r="AT97" i="4"/>
  <c r="AT88" i="4"/>
  <c r="AT49" i="4"/>
  <c r="AT40" i="4"/>
  <c r="AT36" i="4"/>
  <c r="AT71" i="4"/>
  <c r="AT18" i="4"/>
  <c r="D296" i="4"/>
  <c r="D292" i="4"/>
  <c r="D295" i="4"/>
  <c r="D294" i="4"/>
  <c r="D291" i="4"/>
  <c r="D287" i="4"/>
  <c r="D283" i="4"/>
  <c r="D290" i="4"/>
  <c r="D286" i="4"/>
  <c r="D298" i="4"/>
  <c r="D289" i="4"/>
  <c r="D285" i="4"/>
  <c r="D278" i="4"/>
  <c r="D274" i="4"/>
  <c r="D270" i="4"/>
  <c r="D266" i="4"/>
  <c r="D262" i="4"/>
  <c r="D276" i="4"/>
  <c r="D272" i="4"/>
  <c r="D268" i="4"/>
  <c r="D264" i="4"/>
  <c r="D284" i="4"/>
  <c r="D281" i="4"/>
  <c r="D297" i="4"/>
  <c r="D293" i="4"/>
  <c r="D279" i="4"/>
  <c r="D260" i="4"/>
  <c r="D273" i="4"/>
  <c r="D267" i="4"/>
  <c r="D275" i="4"/>
  <c r="D259" i="4"/>
  <c r="D269" i="4"/>
  <c r="D263" i="4"/>
  <c r="D288" i="4"/>
  <c r="D282" i="4"/>
  <c r="D277" i="4"/>
  <c r="D271" i="4"/>
  <c r="D280" i="4"/>
  <c r="D265" i="4"/>
  <c r="D261" i="4"/>
  <c r="D255" i="4"/>
  <c r="D251" i="4"/>
  <c r="D247" i="4"/>
  <c r="D243" i="4"/>
  <c r="D239" i="4"/>
  <c r="D235" i="4"/>
  <c r="D254" i="4"/>
  <c r="D250" i="4"/>
  <c r="D246" i="4"/>
  <c r="D242" i="4"/>
  <c r="D238" i="4"/>
  <c r="D258" i="4"/>
  <c r="D253" i="4"/>
  <c r="D249" i="4"/>
  <c r="D245" i="4"/>
  <c r="D241" i="4"/>
  <c r="D244" i="4"/>
  <c r="D229" i="4"/>
  <c r="D225" i="4"/>
  <c r="D221" i="4"/>
  <c r="D217" i="4"/>
  <c r="D256" i="4"/>
  <c r="D240" i="4"/>
  <c r="D237" i="4"/>
  <c r="D236" i="4"/>
  <c r="D233" i="4"/>
  <c r="D232" i="4"/>
  <c r="D228" i="4"/>
  <c r="D224" i="4"/>
  <c r="D220" i="4"/>
  <c r="D216" i="4"/>
  <c r="D252" i="4"/>
  <c r="D234" i="4"/>
  <c r="D227" i="4"/>
  <c r="D223" i="4"/>
  <c r="D219" i="4"/>
  <c r="D215" i="4"/>
  <c r="D248" i="4"/>
  <c r="D231" i="4"/>
  <c r="D230" i="4"/>
  <c r="D226" i="4"/>
  <c r="D222" i="4"/>
  <c r="D218" i="4"/>
  <c r="D214" i="4"/>
  <c r="D257" i="4"/>
  <c r="D210" i="4"/>
  <c r="D203" i="4"/>
  <c r="D199" i="4"/>
  <c r="D195" i="4"/>
  <c r="D191" i="4"/>
  <c r="D213" i="4"/>
  <c r="D209" i="4"/>
  <c r="D202" i="4"/>
  <c r="D198" i="4"/>
  <c r="D194" i="4"/>
  <c r="D190" i="4"/>
  <c r="D212" i="4"/>
  <c r="D208" i="4"/>
  <c r="D201" i="4"/>
  <c r="D197" i="4"/>
  <c r="D193" i="4"/>
  <c r="D189" i="4"/>
  <c r="D211" i="4"/>
  <c r="D200" i="4"/>
  <c r="D196" i="4"/>
  <c r="D192" i="4"/>
  <c r="D188" i="4"/>
  <c r="D187" i="4"/>
  <c r="D185" i="4"/>
  <c r="D181" i="4"/>
  <c r="D177" i="4"/>
  <c r="D173" i="4"/>
  <c r="D169" i="4"/>
  <c r="D165" i="4"/>
  <c r="D161" i="4"/>
  <c r="D184" i="4"/>
  <c r="D180" i="4"/>
  <c r="D176" i="4"/>
  <c r="D172" i="4"/>
  <c r="D168" i="4"/>
  <c r="D164" i="4"/>
  <c r="D160" i="4"/>
  <c r="D183" i="4"/>
  <c r="D179" i="4"/>
  <c r="D175" i="4"/>
  <c r="D171" i="4"/>
  <c r="D167" i="4"/>
  <c r="D186" i="4"/>
  <c r="D182" i="4"/>
  <c r="D178" i="4"/>
  <c r="D174" i="4"/>
  <c r="D170" i="4"/>
  <c r="D166" i="4"/>
  <c r="D157" i="4"/>
  <c r="D153" i="4"/>
  <c r="D149" i="4"/>
  <c r="D145" i="4"/>
  <c r="D141" i="4"/>
  <c r="D137" i="4"/>
  <c r="D159" i="4"/>
  <c r="D156" i="4"/>
  <c r="D152" i="4"/>
  <c r="D148" i="4"/>
  <c r="D144" i="4"/>
  <c r="D140" i="4"/>
  <c r="D136" i="4"/>
  <c r="D155" i="4"/>
  <c r="D151" i="4"/>
  <c r="D147" i="4"/>
  <c r="D143" i="4"/>
  <c r="D139" i="4"/>
  <c r="D163" i="4"/>
  <c r="D162" i="4"/>
  <c r="D158" i="4"/>
  <c r="D154" i="4"/>
  <c r="D150" i="4"/>
  <c r="D146" i="4"/>
  <c r="D142" i="4"/>
  <c r="D138" i="4"/>
  <c r="D134" i="4"/>
  <c r="D133" i="4"/>
  <c r="D129" i="4"/>
  <c r="D125" i="4"/>
  <c r="D121" i="4"/>
  <c r="D117" i="4"/>
  <c r="D113" i="4"/>
  <c r="D106" i="4"/>
  <c r="D102" i="4"/>
  <c r="D132" i="4"/>
  <c r="D128" i="4"/>
  <c r="D124" i="4"/>
  <c r="D120" i="4"/>
  <c r="D116" i="4"/>
  <c r="D105" i="4"/>
  <c r="D135" i="4"/>
  <c r="D131" i="4"/>
  <c r="D127" i="4"/>
  <c r="D123" i="4"/>
  <c r="D119" i="4"/>
  <c r="D115" i="4"/>
  <c r="D108" i="4"/>
  <c r="D104" i="4"/>
  <c r="D130" i="4"/>
  <c r="D126" i="4"/>
  <c r="D122" i="4"/>
  <c r="D118" i="4"/>
  <c r="D114" i="4"/>
  <c r="D107" i="4"/>
  <c r="D103" i="4"/>
  <c r="D99" i="4"/>
  <c r="D95" i="4"/>
  <c r="D91" i="4"/>
  <c r="D87" i="4"/>
  <c r="D83" i="4"/>
  <c r="D79" i="4"/>
  <c r="D75" i="4"/>
  <c r="D101" i="4"/>
  <c r="D98" i="4"/>
  <c r="D94" i="4"/>
  <c r="D90" i="4"/>
  <c r="D86" i="4"/>
  <c r="D82" i="4"/>
  <c r="D78" i="4"/>
  <c r="D74" i="4"/>
  <c r="D97" i="4"/>
  <c r="D93" i="4"/>
  <c r="D89" i="4"/>
  <c r="D85" i="4"/>
  <c r="D81" i="4"/>
  <c r="D77" i="4"/>
  <c r="D96" i="4"/>
  <c r="D92" i="4"/>
  <c r="D88" i="4"/>
  <c r="D84" i="4"/>
  <c r="D80" i="4"/>
  <c r="D100" i="4"/>
  <c r="D70" i="4"/>
  <c r="D66" i="4"/>
  <c r="D62" i="4"/>
  <c r="D58" i="4"/>
  <c r="D54" i="4"/>
  <c r="D50" i="4"/>
  <c r="D46" i="4"/>
  <c r="D42" i="4"/>
  <c r="D38" i="4"/>
  <c r="D34" i="4"/>
  <c r="D30" i="4"/>
  <c r="D26" i="4"/>
  <c r="D22" i="4"/>
  <c r="D73" i="4"/>
  <c r="D69" i="4"/>
  <c r="D65" i="4"/>
  <c r="D61" i="4"/>
  <c r="D57" i="4"/>
  <c r="D53" i="4"/>
  <c r="D49" i="4"/>
  <c r="D45" i="4"/>
  <c r="D41" i="4"/>
  <c r="D37" i="4"/>
  <c r="D33" i="4"/>
  <c r="D29" i="4"/>
  <c r="D25" i="4"/>
  <c r="D21" i="4"/>
  <c r="D76" i="4"/>
  <c r="D72" i="4"/>
  <c r="D68" i="4"/>
  <c r="D64" i="4"/>
  <c r="D60" i="4"/>
  <c r="D56" i="4"/>
  <c r="D52" i="4"/>
  <c r="D48" i="4"/>
  <c r="D44" i="4"/>
  <c r="D40" i="4"/>
  <c r="D36" i="4"/>
  <c r="D32" i="4"/>
  <c r="D28" i="4"/>
  <c r="D24" i="4"/>
  <c r="D71" i="4"/>
  <c r="D55" i="4"/>
  <c r="D39" i="4"/>
  <c r="D23" i="4"/>
  <c r="D19" i="4"/>
  <c r="D67" i="4"/>
  <c r="D51" i="4"/>
  <c r="D35" i="4"/>
  <c r="D18" i="4"/>
  <c r="D63" i="4"/>
  <c r="D47" i="4"/>
  <c r="D31" i="4"/>
  <c r="D59" i="4"/>
  <c r="D43" i="4"/>
  <c r="D27" i="4"/>
  <c r="D20" i="4"/>
  <c r="L296" i="4"/>
  <c r="L292" i="4"/>
  <c r="L295" i="4"/>
  <c r="L291" i="4"/>
  <c r="L287" i="4"/>
  <c r="L283" i="4"/>
  <c r="L298" i="4"/>
  <c r="L293" i="4"/>
  <c r="L290" i="4"/>
  <c r="L286" i="4"/>
  <c r="L294" i="4"/>
  <c r="L297" i="4"/>
  <c r="L289" i="4"/>
  <c r="L285" i="4"/>
  <c r="L288" i="4"/>
  <c r="L278" i="4"/>
  <c r="L274" i="4"/>
  <c r="L270" i="4"/>
  <c r="L266" i="4"/>
  <c r="L262" i="4"/>
  <c r="L276" i="4"/>
  <c r="L272" i="4"/>
  <c r="L268" i="4"/>
  <c r="L264" i="4"/>
  <c r="L275" i="4"/>
  <c r="L269" i="4"/>
  <c r="L263" i="4"/>
  <c r="L284" i="4"/>
  <c r="L277" i="4"/>
  <c r="L271" i="4"/>
  <c r="L261" i="4"/>
  <c r="L259" i="4"/>
  <c r="L282" i="4"/>
  <c r="L281" i="4"/>
  <c r="L265" i="4"/>
  <c r="L260" i="4"/>
  <c r="L280" i="4"/>
  <c r="L279" i="4"/>
  <c r="L273" i="4"/>
  <c r="L267" i="4"/>
  <c r="L257" i="4"/>
  <c r="L255" i="4"/>
  <c r="L251" i="4"/>
  <c r="L247" i="4"/>
  <c r="L243" i="4"/>
  <c r="L239" i="4"/>
  <c r="L235" i="4"/>
  <c r="L254" i="4"/>
  <c r="L250" i="4"/>
  <c r="L246" i="4"/>
  <c r="L242" i="4"/>
  <c r="L238" i="4"/>
  <c r="L253" i="4"/>
  <c r="L249" i="4"/>
  <c r="L245" i="4"/>
  <c r="L241" i="4"/>
  <c r="L256" i="4"/>
  <c r="L240" i="4"/>
  <c r="L234" i="4"/>
  <c r="L229" i="4"/>
  <c r="L225" i="4"/>
  <c r="L221" i="4"/>
  <c r="L217" i="4"/>
  <c r="L252" i="4"/>
  <c r="L228" i="4"/>
  <c r="L224" i="4"/>
  <c r="L220" i="4"/>
  <c r="L216" i="4"/>
  <c r="L232" i="4"/>
  <c r="L258" i="4"/>
  <c r="L248" i="4"/>
  <c r="L233" i="4"/>
  <c r="L227" i="4"/>
  <c r="L223" i="4"/>
  <c r="L219" i="4"/>
  <c r="L215" i="4"/>
  <c r="L244" i="4"/>
  <c r="L236" i="4"/>
  <c r="L230" i="4"/>
  <c r="L226" i="4"/>
  <c r="L222" i="4"/>
  <c r="L218" i="4"/>
  <c r="L214" i="4"/>
  <c r="L210" i="4"/>
  <c r="L203" i="4"/>
  <c r="L199" i="4"/>
  <c r="L195" i="4"/>
  <c r="L191" i="4"/>
  <c r="L213" i="4"/>
  <c r="L209" i="4"/>
  <c r="L202" i="4"/>
  <c r="L198" i="4"/>
  <c r="L194" i="4"/>
  <c r="L190" i="4"/>
  <c r="L212" i="4"/>
  <c r="L208" i="4"/>
  <c r="L201" i="4"/>
  <c r="L197" i="4"/>
  <c r="L193" i="4"/>
  <c r="L189" i="4"/>
  <c r="L211" i="4"/>
  <c r="L200" i="4"/>
  <c r="L196" i="4"/>
  <c r="L192" i="4"/>
  <c r="L237" i="4"/>
  <c r="L231" i="4"/>
  <c r="L185" i="4"/>
  <c r="L181" i="4"/>
  <c r="L177" i="4"/>
  <c r="L173" i="4"/>
  <c r="L169" i="4"/>
  <c r="L165" i="4"/>
  <c r="L161" i="4"/>
  <c r="L188" i="4"/>
  <c r="L187" i="4"/>
  <c r="L184" i="4"/>
  <c r="L180" i="4"/>
  <c r="L176" i="4"/>
  <c r="L172" i="4"/>
  <c r="L168" i="4"/>
  <c r="L164" i="4"/>
  <c r="L160" i="4"/>
  <c r="L183" i="4"/>
  <c r="L179" i="4"/>
  <c r="L175" i="4"/>
  <c r="L171" i="4"/>
  <c r="L167" i="4"/>
  <c r="L186" i="4"/>
  <c r="L182" i="4"/>
  <c r="L178" i="4"/>
  <c r="L174" i="4"/>
  <c r="L170" i="4"/>
  <c r="L166" i="4"/>
  <c r="L157" i="4"/>
  <c r="L153" i="4"/>
  <c r="L149" i="4"/>
  <c r="L145" i="4"/>
  <c r="L141" i="4"/>
  <c r="L137" i="4"/>
  <c r="L156" i="4"/>
  <c r="L152" i="4"/>
  <c r="L148" i="4"/>
  <c r="L144" i="4"/>
  <c r="L140" i="4"/>
  <c r="L136" i="4"/>
  <c r="L162" i="4"/>
  <c r="L163" i="4"/>
  <c r="L159" i="4"/>
  <c r="L155" i="4"/>
  <c r="L151" i="4"/>
  <c r="L147" i="4"/>
  <c r="L143" i="4"/>
  <c r="L139" i="4"/>
  <c r="L135" i="4"/>
  <c r="L158" i="4"/>
  <c r="L154" i="4"/>
  <c r="L150" i="4"/>
  <c r="L146" i="4"/>
  <c r="L142" i="4"/>
  <c r="L138" i="4"/>
  <c r="L134" i="4"/>
  <c r="L129" i="4"/>
  <c r="L125" i="4"/>
  <c r="L121" i="4"/>
  <c r="L117" i="4"/>
  <c r="L113" i="4"/>
  <c r="L106" i="4"/>
  <c r="L102" i="4"/>
  <c r="L133" i="4"/>
  <c r="L132" i="4"/>
  <c r="L128" i="4"/>
  <c r="L124" i="4"/>
  <c r="L120" i="4"/>
  <c r="L116" i="4"/>
  <c r="L105" i="4"/>
  <c r="L131" i="4"/>
  <c r="L127" i="4"/>
  <c r="L123" i="4"/>
  <c r="L119" i="4"/>
  <c r="L115" i="4"/>
  <c r="L108" i="4"/>
  <c r="L104" i="4"/>
  <c r="L130" i="4"/>
  <c r="L126" i="4"/>
  <c r="L122" i="4"/>
  <c r="L118" i="4"/>
  <c r="L114" i="4"/>
  <c r="L107" i="4"/>
  <c r="L99" i="4"/>
  <c r="L95" i="4"/>
  <c r="L91" i="4"/>
  <c r="L87" i="4"/>
  <c r="L83" i="4"/>
  <c r="L79" i="4"/>
  <c r="L75" i="4"/>
  <c r="L100" i="4"/>
  <c r="L98" i="4"/>
  <c r="L94" i="4"/>
  <c r="L90" i="4"/>
  <c r="L86" i="4"/>
  <c r="L82" i="4"/>
  <c r="L78" i="4"/>
  <c r="L74" i="4"/>
  <c r="L103" i="4"/>
  <c r="L101" i="4"/>
  <c r="L97" i="4"/>
  <c r="L93" i="4"/>
  <c r="L89" i="4"/>
  <c r="L85" i="4"/>
  <c r="L81" i="4"/>
  <c r="L77" i="4"/>
  <c r="L96" i="4"/>
  <c r="L92" i="4"/>
  <c r="L88" i="4"/>
  <c r="L84" i="4"/>
  <c r="L80" i="4"/>
  <c r="L70" i="4"/>
  <c r="L66" i="4"/>
  <c r="L62" i="4"/>
  <c r="L58" i="4"/>
  <c r="L54" i="4"/>
  <c r="L50" i="4"/>
  <c r="L46" i="4"/>
  <c r="L42" i="4"/>
  <c r="L38" i="4"/>
  <c r="L34" i="4"/>
  <c r="L30" i="4"/>
  <c r="L26" i="4"/>
  <c r="L22" i="4"/>
  <c r="L73" i="4"/>
  <c r="L69" i="4"/>
  <c r="L65" i="4"/>
  <c r="L61" i="4"/>
  <c r="L57" i="4"/>
  <c r="L53" i="4"/>
  <c r="L49" i="4"/>
  <c r="L45" i="4"/>
  <c r="L41" i="4"/>
  <c r="L37" i="4"/>
  <c r="L33" i="4"/>
  <c r="L29" i="4"/>
  <c r="L25" i="4"/>
  <c r="L21" i="4"/>
  <c r="L72" i="4"/>
  <c r="L68" i="4"/>
  <c r="L64" i="4"/>
  <c r="L60" i="4"/>
  <c r="L56" i="4"/>
  <c r="L52" i="4"/>
  <c r="L48" i="4"/>
  <c r="L44" i="4"/>
  <c r="L40" i="4"/>
  <c r="L36" i="4"/>
  <c r="L32" i="4"/>
  <c r="L28" i="4"/>
  <c r="L24" i="4"/>
  <c r="L20" i="4"/>
  <c r="L67" i="4"/>
  <c r="L51" i="4"/>
  <c r="L35" i="4"/>
  <c r="L19" i="4"/>
  <c r="L63" i="4"/>
  <c r="L47" i="4"/>
  <c r="L31" i="4"/>
  <c r="L18" i="4"/>
  <c r="L76" i="4"/>
  <c r="L59" i="4"/>
  <c r="L43" i="4"/>
  <c r="L27" i="4"/>
  <c r="L71" i="4"/>
  <c r="L55" i="4"/>
  <c r="L39" i="4"/>
  <c r="L23" i="4"/>
  <c r="T296" i="4"/>
  <c r="T292" i="4"/>
  <c r="T295" i="4"/>
  <c r="T293" i="4"/>
  <c r="T298" i="4"/>
  <c r="T291" i="4"/>
  <c r="T287" i="4"/>
  <c r="T283" i="4"/>
  <c r="T279" i="4"/>
  <c r="T297" i="4"/>
  <c r="T290" i="4"/>
  <c r="T286" i="4"/>
  <c r="T289" i="4"/>
  <c r="T285" i="4"/>
  <c r="T278" i="4"/>
  <c r="T274" i="4"/>
  <c r="T270" i="4"/>
  <c r="T266" i="4"/>
  <c r="T262" i="4"/>
  <c r="T282" i="4"/>
  <c r="T280" i="4"/>
  <c r="T276" i="4"/>
  <c r="T272" i="4"/>
  <c r="T268" i="4"/>
  <c r="T264" i="4"/>
  <c r="T284" i="4"/>
  <c r="T281" i="4"/>
  <c r="T277" i="4"/>
  <c r="T271" i="4"/>
  <c r="T260" i="4"/>
  <c r="T265" i="4"/>
  <c r="T273" i="4"/>
  <c r="T267" i="4"/>
  <c r="T259" i="4"/>
  <c r="T294" i="4"/>
  <c r="T288" i="4"/>
  <c r="T275" i="4"/>
  <c r="T269" i="4"/>
  <c r="T263" i="4"/>
  <c r="T261" i="4"/>
  <c r="T255" i="4"/>
  <c r="T251" i="4"/>
  <c r="T247" i="4"/>
  <c r="T243" i="4"/>
  <c r="T239" i="4"/>
  <c r="T235" i="4"/>
  <c r="T258" i="4"/>
  <c r="T257" i="4"/>
  <c r="T254" i="4"/>
  <c r="T250" i="4"/>
  <c r="T246" i="4"/>
  <c r="T242" i="4"/>
  <c r="T238" i="4"/>
  <c r="T253" i="4"/>
  <c r="T249" i="4"/>
  <c r="T245" i="4"/>
  <c r="T241" i="4"/>
  <c r="T252" i="4"/>
  <c r="T231" i="4"/>
  <c r="T229" i="4"/>
  <c r="T225" i="4"/>
  <c r="T221" i="4"/>
  <c r="T217" i="4"/>
  <c r="T248" i="4"/>
  <c r="T236" i="4"/>
  <c r="T228" i="4"/>
  <c r="T224" i="4"/>
  <c r="T220" i="4"/>
  <c r="T216" i="4"/>
  <c r="T244" i="4"/>
  <c r="T237" i="4"/>
  <c r="T234" i="4"/>
  <c r="T232" i="4"/>
  <c r="T227" i="4"/>
  <c r="T223" i="4"/>
  <c r="T219" i="4"/>
  <c r="T215" i="4"/>
  <c r="T256" i="4"/>
  <c r="T240" i="4"/>
  <c r="T233" i="4"/>
  <c r="T230" i="4"/>
  <c r="T226" i="4"/>
  <c r="T222" i="4"/>
  <c r="T218" i="4"/>
  <c r="T214" i="4"/>
  <c r="T210" i="4"/>
  <c r="T203" i="4"/>
  <c r="T199" i="4"/>
  <c r="T195" i="4"/>
  <c r="T191" i="4"/>
  <c r="T187" i="4"/>
  <c r="T213" i="4"/>
  <c r="T209" i="4"/>
  <c r="T202" i="4"/>
  <c r="T198" i="4"/>
  <c r="T194" i="4"/>
  <c r="T190" i="4"/>
  <c r="T212" i="4"/>
  <c r="T208" i="4"/>
  <c r="T201" i="4"/>
  <c r="T197" i="4"/>
  <c r="T193" i="4"/>
  <c r="T189" i="4"/>
  <c r="T211" i="4"/>
  <c r="T200" i="4"/>
  <c r="T196" i="4"/>
  <c r="T192" i="4"/>
  <c r="T188" i="4"/>
  <c r="T185" i="4"/>
  <c r="T181" i="4"/>
  <c r="T177" i="4"/>
  <c r="T173" i="4"/>
  <c r="T169" i="4"/>
  <c r="T165" i="4"/>
  <c r="T161" i="4"/>
  <c r="T184" i="4"/>
  <c r="T180" i="4"/>
  <c r="T176" i="4"/>
  <c r="T172" i="4"/>
  <c r="T168" i="4"/>
  <c r="T164" i="4"/>
  <c r="T160" i="4"/>
  <c r="T183" i="4"/>
  <c r="T179" i="4"/>
  <c r="T175" i="4"/>
  <c r="T171" i="4"/>
  <c r="T167" i="4"/>
  <c r="T186" i="4"/>
  <c r="T182" i="4"/>
  <c r="T178" i="4"/>
  <c r="T174" i="4"/>
  <c r="T170" i="4"/>
  <c r="T166" i="4"/>
  <c r="T162" i="4"/>
  <c r="T157" i="4"/>
  <c r="T153" i="4"/>
  <c r="T149" i="4"/>
  <c r="T145" i="4"/>
  <c r="T141" i="4"/>
  <c r="T137" i="4"/>
  <c r="T156" i="4"/>
  <c r="T152" i="4"/>
  <c r="T148" i="4"/>
  <c r="T144" i="4"/>
  <c r="T140" i="4"/>
  <c r="T136" i="4"/>
  <c r="T163" i="4"/>
  <c r="T155" i="4"/>
  <c r="T151" i="4"/>
  <c r="T147" i="4"/>
  <c r="T143" i="4"/>
  <c r="T139" i="4"/>
  <c r="T135" i="4"/>
  <c r="T159" i="4"/>
  <c r="T158" i="4"/>
  <c r="T154" i="4"/>
  <c r="T150" i="4"/>
  <c r="T146" i="4"/>
  <c r="T142" i="4"/>
  <c r="T138" i="4"/>
  <c r="T134" i="4"/>
  <c r="T129" i="4"/>
  <c r="T125" i="4"/>
  <c r="T121" i="4"/>
  <c r="T117" i="4"/>
  <c r="T113" i="4"/>
  <c r="T106" i="4"/>
  <c r="T102" i="4"/>
  <c r="T133" i="4"/>
  <c r="T132" i="4"/>
  <c r="T128" i="4"/>
  <c r="T124" i="4"/>
  <c r="T120" i="4"/>
  <c r="T116" i="4"/>
  <c r="T105" i="4"/>
  <c r="T131" i="4"/>
  <c r="T127" i="4"/>
  <c r="T123" i="4"/>
  <c r="T119" i="4"/>
  <c r="T115" i="4"/>
  <c r="T108" i="4"/>
  <c r="T104" i="4"/>
  <c r="T130" i="4"/>
  <c r="T126" i="4"/>
  <c r="T122" i="4"/>
  <c r="T118" i="4"/>
  <c r="T114" i="4"/>
  <c r="T107" i="4"/>
  <c r="T103" i="4"/>
  <c r="T95" i="4"/>
  <c r="T91" i="4"/>
  <c r="T87" i="4"/>
  <c r="T83" i="4"/>
  <c r="T79" i="4"/>
  <c r="T75" i="4"/>
  <c r="T99" i="4"/>
  <c r="T98" i="4"/>
  <c r="T94" i="4"/>
  <c r="T90" i="4"/>
  <c r="T86" i="4"/>
  <c r="T82" i="4"/>
  <c r="T78" i="4"/>
  <c r="T74" i="4"/>
  <c r="T100" i="4"/>
  <c r="T97" i="4"/>
  <c r="T93" i="4"/>
  <c r="T89" i="4"/>
  <c r="T85" i="4"/>
  <c r="T81" i="4"/>
  <c r="T77" i="4"/>
  <c r="T96" i="4"/>
  <c r="T92" i="4"/>
  <c r="T88" i="4"/>
  <c r="T84" i="4"/>
  <c r="T80" i="4"/>
  <c r="T101" i="4"/>
  <c r="T70" i="4"/>
  <c r="T66" i="4"/>
  <c r="T62" i="4"/>
  <c r="T58" i="4"/>
  <c r="T54" i="4"/>
  <c r="T50" i="4"/>
  <c r="T46" i="4"/>
  <c r="T42" i="4"/>
  <c r="T38" i="4"/>
  <c r="T34" i="4"/>
  <c r="T30" i="4"/>
  <c r="T26" i="4"/>
  <c r="T22" i="4"/>
  <c r="T76" i="4"/>
  <c r="T73" i="4"/>
  <c r="T69" i="4"/>
  <c r="T65" i="4"/>
  <c r="T61" i="4"/>
  <c r="T57" i="4"/>
  <c r="T53" i="4"/>
  <c r="T49" i="4"/>
  <c r="T45" i="4"/>
  <c r="T41" i="4"/>
  <c r="T37" i="4"/>
  <c r="T33" i="4"/>
  <c r="T29" i="4"/>
  <c r="T25" i="4"/>
  <c r="T21" i="4"/>
  <c r="T72" i="4"/>
  <c r="T68" i="4"/>
  <c r="T64" i="4"/>
  <c r="T60" i="4"/>
  <c r="T56" i="4"/>
  <c r="T52" i="4"/>
  <c r="T48" i="4"/>
  <c r="T44" i="4"/>
  <c r="T40" i="4"/>
  <c r="T36" i="4"/>
  <c r="T32" i="4"/>
  <c r="T28" i="4"/>
  <c r="T24" i="4"/>
  <c r="T20" i="4"/>
  <c r="T63" i="4"/>
  <c r="T47" i="4"/>
  <c r="T31" i="4"/>
  <c r="T19" i="4"/>
  <c r="T59" i="4"/>
  <c r="T43" i="4"/>
  <c r="T27" i="4"/>
  <c r="T18" i="4"/>
  <c r="T71" i="4"/>
  <c r="T55" i="4"/>
  <c r="T39" i="4"/>
  <c r="T23" i="4"/>
  <c r="T67" i="4"/>
  <c r="T51" i="4"/>
  <c r="T35" i="4"/>
  <c r="AB296" i="4"/>
  <c r="AB292" i="4"/>
  <c r="AB295" i="4"/>
  <c r="AB293" i="4"/>
  <c r="AB291" i="4"/>
  <c r="AB287" i="4"/>
  <c r="AB283" i="4"/>
  <c r="AB279" i="4"/>
  <c r="AB294" i="4"/>
  <c r="AB290" i="4"/>
  <c r="AB286" i="4"/>
  <c r="AB289" i="4"/>
  <c r="AB285" i="4"/>
  <c r="AB298" i="4"/>
  <c r="AB281" i="4"/>
  <c r="AB278" i="4"/>
  <c r="AB274" i="4"/>
  <c r="AB270" i="4"/>
  <c r="AB266" i="4"/>
  <c r="AB262" i="4"/>
  <c r="AB297" i="4"/>
  <c r="AB288" i="4"/>
  <c r="AB282" i="4"/>
  <c r="AB280" i="4"/>
  <c r="AB276" i="4"/>
  <c r="AB272" i="4"/>
  <c r="AB268" i="4"/>
  <c r="AB264" i="4"/>
  <c r="AB284" i="4"/>
  <c r="AB273" i="4"/>
  <c r="AB267" i="4"/>
  <c r="AB269" i="4"/>
  <c r="AB263" i="4"/>
  <c r="AB261" i="4"/>
  <c r="AB259" i="4"/>
  <c r="AB260" i="4"/>
  <c r="AB277" i="4"/>
  <c r="AB271" i="4"/>
  <c r="AB265" i="4"/>
  <c r="AB255" i="4"/>
  <c r="AB251" i="4"/>
  <c r="AB247" i="4"/>
  <c r="AB243" i="4"/>
  <c r="AB239" i="4"/>
  <c r="AB235" i="4"/>
  <c r="AB254" i="4"/>
  <c r="AB250" i="4"/>
  <c r="AB246" i="4"/>
  <c r="AB242" i="4"/>
  <c r="AB238" i="4"/>
  <c r="AB275" i="4"/>
  <c r="AB257" i="4"/>
  <c r="AB253" i="4"/>
  <c r="AB249" i="4"/>
  <c r="AB245" i="4"/>
  <c r="AB241" i="4"/>
  <c r="AB237" i="4"/>
  <c r="AB248" i="4"/>
  <c r="AB234" i="4"/>
  <c r="AB233" i="4"/>
  <c r="AB229" i="4"/>
  <c r="AB225" i="4"/>
  <c r="AB221" i="4"/>
  <c r="AB217" i="4"/>
  <c r="AB231" i="4"/>
  <c r="AB258" i="4"/>
  <c r="AB244" i="4"/>
  <c r="AB228" i="4"/>
  <c r="AB224" i="4"/>
  <c r="AB220" i="4"/>
  <c r="AB216" i="4"/>
  <c r="AB256" i="4"/>
  <c r="AB240" i="4"/>
  <c r="AB227" i="4"/>
  <c r="AB223" i="4"/>
  <c r="AB219" i="4"/>
  <c r="AB215" i="4"/>
  <c r="AB232" i="4"/>
  <c r="AB252" i="4"/>
  <c r="AB236" i="4"/>
  <c r="AB230" i="4"/>
  <c r="AB226" i="4"/>
  <c r="AB222" i="4"/>
  <c r="AB218" i="4"/>
  <c r="AB214" i="4"/>
  <c r="AB210" i="4"/>
  <c r="AB203" i="4"/>
  <c r="AB199" i="4"/>
  <c r="AB195" i="4"/>
  <c r="AB191" i="4"/>
  <c r="AB187" i="4"/>
  <c r="AB213" i="4"/>
  <c r="AB209" i="4"/>
  <c r="AB202" i="4"/>
  <c r="AB198" i="4"/>
  <c r="AB194" i="4"/>
  <c r="AB190" i="4"/>
  <c r="AB212" i="4"/>
  <c r="AB208" i="4"/>
  <c r="AB201" i="4"/>
  <c r="AB197" i="4"/>
  <c r="AB193" i="4"/>
  <c r="AB189" i="4"/>
  <c r="AB211" i="4"/>
  <c r="AB200" i="4"/>
  <c r="AB196" i="4"/>
  <c r="AB192" i="4"/>
  <c r="AB185" i="4"/>
  <c r="AB181" i="4"/>
  <c r="AB177" i="4"/>
  <c r="AB173" i="4"/>
  <c r="AB169" i="4"/>
  <c r="AB165" i="4"/>
  <c r="AB161" i="4"/>
  <c r="AB184" i="4"/>
  <c r="AB180" i="4"/>
  <c r="AB176" i="4"/>
  <c r="AB172" i="4"/>
  <c r="AB168" i="4"/>
  <c r="AB164" i="4"/>
  <c r="AB160" i="4"/>
  <c r="AB188" i="4"/>
  <c r="AB183" i="4"/>
  <c r="AB179" i="4"/>
  <c r="AB175" i="4"/>
  <c r="AB171" i="4"/>
  <c r="AB167" i="4"/>
  <c r="AB186" i="4"/>
  <c r="AB182" i="4"/>
  <c r="AB178" i="4"/>
  <c r="AB174" i="4"/>
  <c r="AB170" i="4"/>
  <c r="AB166" i="4"/>
  <c r="AB162" i="4"/>
  <c r="AB159" i="4"/>
  <c r="AB157" i="4"/>
  <c r="AB153" i="4"/>
  <c r="AB149" i="4"/>
  <c r="AB145" i="4"/>
  <c r="AB141" i="4"/>
  <c r="AB137" i="4"/>
  <c r="AB163" i="4"/>
  <c r="AB156" i="4"/>
  <c r="AB152" i="4"/>
  <c r="AB148" i="4"/>
  <c r="AB144" i="4"/>
  <c r="AB140" i="4"/>
  <c r="AB136" i="4"/>
  <c r="AB155" i="4"/>
  <c r="AB151" i="4"/>
  <c r="AB147" i="4"/>
  <c r="AB143" i="4"/>
  <c r="AB139" i="4"/>
  <c r="AB135" i="4"/>
  <c r="AB158" i="4"/>
  <c r="AB154" i="4"/>
  <c r="AB150" i="4"/>
  <c r="AB146" i="4"/>
  <c r="AB142" i="4"/>
  <c r="AB138" i="4"/>
  <c r="AB134" i="4"/>
  <c r="AB129" i="4"/>
  <c r="AB125" i="4"/>
  <c r="AB121" i="4"/>
  <c r="AB117" i="4"/>
  <c r="AB113" i="4"/>
  <c r="AB106" i="4"/>
  <c r="AB102" i="4"/>
  <c r="AB132" i="4"/>
  <c r="AB128" i="4"/>
  <c r="AB124" i="4"/>
  <c r="AB120" i="4"/>
  <c r="AB116" i="4"/>
  <c r="AB105" i="4"/>
  <c r="AB133" i="4"/>
  <c r="AB131" i="4"/>
  <c r="AB127" i="4"/>
  <c r="AB123" i="4"/>
  <c r="AB119" i="4"/>
  <c r="AB115" i="4"/>
  <c r="AB108" i="4"/>
  <c r="AB104" i="4"/>
  <c r="AB130" i="4"/>
  <c r="AB126" i="4"/>
  <c r="AB122" i="4"/>
  <c r="AB118" i="4"/>
  <c r="AB114" i="4"/>
  <c r="AB107" i="4"/>
  <c r="AB95" i="4"/>
  <c r="AB91" i="4"/>
  <c r="AB87" i="4"/>
  <c r="AB83" i="4"/>
  <c r="AB79" i="4"/>
  <c r="AB75" i="4"/>
  <c r="AB101" i="4"/>
  <c r="AB98" i="4"/>
  <c r="AB94" i="4"/>
  <c r="AB90" i="4"/>
  <c r="AB86" i="4"/>
  <c r="AB82" i="4"/>
  <c r="AB78" i="4"/>
  <c r="AB74" i="4"/>
  <c r="AB99" i="4"/>
  <c r="AB103" i="4"/>
  <c r="AB97" i="4"/>
  <c r="AB93" i="4"/>
  <c r="AB89" i="4"/>
  <c r="AB85" i="4"/>
  <c r="AB81" i="4"/>
  <c r="AB77" i="4"/>
  <c r="AB100" i="4"/>
  <c r="AB96" i="4"/>
  <c r="AB92" i="4"/>
  <c r="AB88" i="4"/>
  <c r="AB84" i="4"/>
  <c r="AB80" i="4"/>
  <c r="AB70" i="4"/>
  <c r="AB66" i="4"/>
  <c r="AB62" i="4"/>
  <c r="AB58" i="4"/>
  <c r="AB54" i="4"/>
  <c r="AB50" i="4"/>
  <c r="AB46" i="4"/>
  <c r="AB42" i="4"/>
  <c r="AB38" i="4"/>
  <c r="AB34" i="4"/>
  <c r="AB30" i="4"/>
  <c r="AB26" i="4"/>
  <c r="AB22" i="4"/>
  <c r="AB76" i="4"/>
  <c r="AB69" i="4"/>
  <c r="AB65" i="4"/>
  <c r="AB61" i="4"/>
  <c r="AB57" i="4"/>
  <c r="AB53" i="4"/>
  <c r="AB49" i="4"/>
  <c r="AB45" i="4"/>
  <c r="AB41" i="4"/>
  <c r="AB37" i="4"/>
  <c r="AB33" i="4"/>
  <c r="AB29" i="4"/>
  <c r="AB25" i="4"/>
  <c r="AB21" i="4"/>
  <c r="AB73" i="4"/>
  <c r="AB72" i="4"/>
  <c r="AB68" i="4"/>
  <c r="AB64" i="4"/>
  <c r="AB60" i="4"/>
  <c r="AB56" i="4"/>
  <c r="AB52" i="4"/>
  <c r="AB48" i="4"/>
  <c r="AB44" i="4"/>
  <c r="AB40" i="4"/>
  <c r="AB36" i="4"/>
  <c r="AB32" i="4"/>
  <c r="AB28" i="4"/>
  <c r="AB24" i="4"/>
  <c r="AB20" i="4"/>
  <c r="AB59" i="4"/>
  <c r="AB43" i="4"/>
  <c r="AB27" i="4"/>
  <c r="AB19" i="4"/>
  <c r="AB71" i="4"/>
  <c r="AB55" i="4"/>
  <c r="AB39" i="4"/>
  <c r="AB23" i="4"/>
  <c r="AB18" i="4"/>
  <c r="AB67" i="4"/>
  <c r="AB51" i="4"/>
  <c r="AB35" i="4"/>
  <c r="AB63" i="4"/>
  <c r="AB47" i="4"/>
  <c r="AB31" i="4"/>
  <c r="AJ296" i="4"/>
  <c r="AJ292" i="4"/>
  <c r="AJ295" i="4"/>
  <c r="AJ291" i="4"/>
  <c r="AJ287" i="4"/>
  <c r="AJ283" i="4"/>
  <c r="AJ279" i="4"/>
  <c r="AJ290" i="4"/>
  <c r="AJ286" i="4"/>
  <c r="AJ297" i="4"/>
  <c r="AJ293" i="4"/>
  <c r="AJ298" i="4"/>
  <c r="AJ294" i="4"/>
  <c r="AJ289" i="4"/>
  <c r="AJ285" i="4"/>
  <c r="AJ278" i="4"/>
  <c r="AJ274" i="4"/>
  <c r="AJ270" i="4"/>
  <c r="AJ266" i="4"/>
  <c r="AJ262" i="4"/>
  <c r="AJ276" i="4"/>
  <c r="AJ272" i="4"/>
  <c r="AJ268" i="4"/>
  <c r="AJ264" i="4"/>
  <c r="AJ284" i="4"/>
  <c r="AJ282" i="4"/>
  <c r="AJ280" i="4"/>
  <c r="AJ269" i="4"/>
  <c r="AJ263" i="4"/>
  <c r="AJ260" i="4"/>
  <c r="AJ256" i="4"/>
  <c r="AJ288" i="4"/>
  <c r="AJ265" i="4"/>
  <c r="AJ259" i="4"/>
  <c r="AJ281" i="4"/>
  <c r="AJ273" i="4"/>
  <c r="AJ267" i="4"/>
  <c r="AJ275" i="4"/>
  <c r="AJ261" i="4"/>
  <c r="AJ271" i="4"/>
  <c r="AJ255" i="4"/>
  <c r="AJ251" i="4"/>
  <c r="AJ247" i="4"/>
  <c r="AJ243" i="4"/>
  <c r="AJ239" i="4"/>
  <c r="AJ235" i="4"/>
  <c r="AJ254" i="4"/>
  <c r="AJ250" i="4"/>
  <c r="AJ246" i="4"/>
  <c r="AJ242" i="4"/>
  <c r="AJ238" i="4"/>
  <c r="AJ258" i="4"/>
  <c r="AJ253" i="4"/>
  <c r="AJ249" i="4"/>
  <c r="AJ245" i="4"/>
  <c r="AJ241" i="4"/>
  <c r="AJ237" i="4"/>
  <c r="AJ244" i="4"/>
  <c r="AJ229" i="4"/>
  <c r="AJ225" i="4"/>
  <c r="AJ221" i="4"/>
  <c r="AJ217" i="4"/>
  <c r="AJ257" i="4"/>
  <c r="AJ240" i="4"/>
  <c r="AJ236" i="4"/>
  <c r="AJ233" i="4"/>
  <c r="AJ231" i="4"/>
  <c r="AJ228" i="4"/>
  <c r="AJ224" i="4"/>
  <c r="AJ220" i="4"/>
  <c r="AJ216" i="4"/>
  <c r="AJ252" i="4"/>
  <c r="AJ234" i="4"/>
  <c r="AJ227" i="4"/>
  <c r="AJ223" i="4"/>
  <c r="AJ219" i="4"/>
  <c r="AJ215" i="4"/>
  <c r="AJ248" i="4"/>
  <c r="AJ230" i="4"/>
  <c r="AJ226" i="4"/>
  <c r="AJ222" i="4"/>
  <c r="AJ218" i="4"/>
  <c r="AJ214" i="4"/>
  <c r="AJ210" i="4"/>
  <c r="AJ203" i="4"/>
  <c r="AJ199" i="4"/>
  <c r="AJ195" i="4"/>
  <c r="AJ191" i="4"/>
  <c r="AJ187" i="4"/>
  <c r="AJ209" i="4"/>
  <c r="AJ202" i="4"/>
  <c r="AJ198" i="4"/>
  <c r="AJ194" i="4"/>
  <c r="AJ190" i="4"/>
  <c r="AJ213" i="4"/>
  <c r="AJ277" i="4"/>
  <c r="AJ212" i="4"/>
  <c r="AJ208" i="4"/>
  <c r="AJ201" i="4"/>
  <c r="AJ197" i="4"/>
  <c r="AJ193" i="4"/>
  <c r="AJ189" i="4"/>
  <c r="AJ211" i="4"/>
  <c r="AJ200" i="4"/>
  <c r="AJ196" i="4"/>
  <c r="AJ192" i="4"/>
  <c r="AJ232" i="4"/>
  <c r="AJ186" i="4"/>
  <c r="AJ185" i="4"/>
  <c r="AJ181" i="4"/>
  <c r="AJ177" i="4"/>
  <c r="AJ173" i="4"/>
  <c r="AJ169" i="4"/>
  <c r="AJ165" i="4"/>
  <c r="AJ161" i="4"/>
  <c r="AJ188" i="4"/>
  <c r="AJ184" i="4"/>
  <c r="AJ180" i="4"/>
  <c r="AJ176" i="4"/>
  <c r="AJ172" i="4"/>
  <c r="AJ168" i="4"/>
  <c r="AJ164" i="4"/>
  <c r="AJ160" i="4"/>
  <c r="AJ183" i="4"/>
  <c r="AJ179" i="4"/>
  <c r="AJ175" i="4"/>
  <c r="AJ171" i="4"/>
  <c r="AJ167" i="4"/>
  <c r="AJ182" i="4"/>
  <c r="AJ178" i="4"/>
  <c r="AJ174" i="4"/>
  <c r="AJ170" i="4"/>
  <c r="AJ166" i="4"/>
  <c r="AJ162" i="4"/>
  <c r="AJ158" i="4"/>
  <c r="AJ157" i="4"/>
  <c r="AJ153" i="4"/>
  <c r="AJ149" i="4"/>
  <c r="AJ145" i="4"/>
  <c r="AJ141" i="4"/>
  <c r="AJ137" i="4"/>
  <c r="AJ163" i="4"/>
  <c r="AJ159" i="4"/>
  <c r="AJ156" i="4"/>
  <c r="AJ152" i="4"/>
  <c r="AJ148" i="4"/>
  <c r="AJ144" i="4"/>
  <c r="AJ140" i="4"/>
  <c r="AJ136" i="4"/>
  <c r="AJ155" i="4"/>
  <c r="AJ151" i="4"/>
  <c r="AJ147" i="4"/>
  <c r="AJ143" i="4"/>
  <c r="AJ139" i="4"/>
  <c r="AJ135" i="4"/>
  <c r="AJ154" i="4"/>
  <c r="AJ150" i="4"/>
  <c r="AJ146" i="4"/>
  <c r="AJ142" i="4"/>
  <c r="AJ138" i="4"/>
  <c r="AJ134" i="4"/>
  <c r="AJ129" i="4"/>
  <c r="AJ125" i="4"/>
  <c r="AJ121" i="4"/>
  <c r="AJ117" i="4"/>
  <c r="AJ113" i="4"/>
  <c r="AJ106" i="4"/>
  <c r="AJ102" i="4"/>
  <c r="AJ132" i="4"/>
  <c r="AJ128" i="4"/>
  <c r="AJ124" i="4"/>
  <c r="AJ120" i="4"/>
  <c r="AJ116" i="4"/>
  <c r="AJ105" i="4"/>
  <c r="AJ133" i="4"/>
  <c r="AJ131" i="4"/>
  <c r="AJ127" i="4"/>
  <c r="AJ123" i="4"/>
  <c r="AJ119" i="4"/>
  <c r="AJ115" i="4"/>
  <c r="AJ108" i="4"/>
  <c r="AJ104" i="4"/>
  <c r="AJ130" i="4"/>
  <c r="AJ126" i="4"/>
  <c r="AJ122" i="4"/>
  <c r="AJ118" i="4"/>
  <c r="AJ114" i="4"/>
  <c r="AJ107" i="4"/>
  <c r="AJ95" i="4"/>
  <c r="AJ91" i="4"/>
  <c r="AJ87" i="4"/>
  <c r="AJ83" i="4"/>
  <c r="AJ79" i="4"/>
  <c r="AJ75" i="4"/>
  <c r="AJ103" i="4"/>
  <c r="AJ98" i="4"/>
  <c r="AJ94" i="4"/>
  <c r="AJ90" i="4"/>
  <c r="AJ86" i="4"/>
  <c r="AJ82" i="4"/>
  <c r="AJ78" i="4"/>
  <c r="AJ74" i="4"/>
  <c r="AJ97" i="4"/>
  <c r="AJ93" i="4"/>
  <c r="AJ89" i="4"/>
  <c r="AJ85" i="4"/>
  <c r="AJ81" i="4"/>
  <c r="AJ77" i="4"/>
  <c r="AJ101" i="4"/>
  <c r="AJ99" i="4"/>
  <c r="AJ96" i="4"/>
  <c r="AJ92" i="4"/>
  <c r="AJ88" i="4"/>
  <c r="AJ84" i="4"/>
  <c r="AJ80" i="4"/>
  <c r="AJ76" i="4"/>
  <c r="AJ100" i="4"/>
  <c r="AJ70" i="4"/>
  <c r="AJ66" i="4"/>
  <c r="AJ62" i="4"/>
  <c r="AJ58" i="4"/>
  <c r="AJ54" i="4"/>
  <c r="AJ50" i="4"/>
  <c r="AJ46" i="4"/>
  <c r="AJ42" i="4"/>
  <c r="AJ38" i="4"/>
  <c r="AJ34" i="4"/>
  <c r="AJ30" i="4"/>
  <c r="AJ26" i="4"/>
  <c r="AJ22" i="4"/>
  <c r="AJ69" i="4"/>
  <c r="AJ65" i="4"/>
  <c r="AJ61" i="4"/>
  <c r="AJ57" i="4"/>
  <c r="AJ53" i="4"/>
  <c r="AJ49" i="4"/>
  <c r="AJ45" i="4"/>
  <c r="AJ41" i="4"/>
  <c r="AJ37" i="4"/>
  <c r="AJ33" i="4"/>
  <c r="AJ29" i="4"/>
  <c r="AJ25" i="4"/>
  <c r="AJ21" i="4"/>
  <c r="AJ72" i="4"/>
  <c r="AJ68" i="4"/>
  <c r="AJ64" i="4"/>
  <c r="AJ60" i="4"/>
  <c r="AJ56" i="4"/>
  <c r="AJ52" i="4"/>
  <c r="AJ48" i="4"/>
  <c r="AJ44" i="4"/>
  <c r="AJ40" i="4"/>
  <c r="AJ36" i="4"/>
  <c r="AJ32" i="4"/>
  <c r="AJ28" i="4"/>
  <c r="AJ24" i="4"/>
  <c r="AJ20" i="4"/>
  <c r="AJ73" i="4"/>
  <c r="AJ71" i="4"/>
  <c r="AJ55" i="4"/>
  <c r="AJ39" i="4"/>
  <c r="AJ23" i="4"/>
  <c r="AJ19" i="4"/>
  <c r="AJ67" i="4"/>
  <c r="AJ51" i="4"/>
  <c r="AJ35" i="4"/>
  <c r="AJ18" i="4"/>
  <c r="AJ63" i="4"/>
  <c r="AJ47" i="4"/>
  <c r="AJ31" i="4"/>
  <c r="AJ59" i="4"/>
  <c r="AJ43" i="4"/>
  <c r="AJ27" i="4"/>
  <c r="AR227" i="4"/>
  <c r="AR21" i="4"/>
  <c r="AZ284" i="4"/>
  <c r="AZ277" i="4"/>
  <c r="AZ169" i="4"/>
  <c r="AZ164" i="4"/>
  <c r="AZ75" i="4"/>
  <c r="AZ85" i="4"/>
  <c r="AM12" i="4"/>
  <c r="AG22" i="4"/>
  <c r="AM27" i="4"/>
  <c r="M48" i="4"/>
  <c r="F20" i="3"/>
  <c r="AJ20" i="2" s="1"/>
  <c r="Y12" i="4"/>
  <c r="AA298" i="4"/>
  <c r="AA294" i="4"/>
  <c r="AA297" i="4"/>
  <c r="AA289" i="4"/>
  <c r="AA296" i="4"/>
  <c r="AA293" i="4"/>
  <c r="AA291" i="4"/>
  <c r="AA287" i="4"/>
  <c r="AA283" i="4"/>
  <c r="AA292" i="4"/>
  <c r="AA290" i="4"/>
  <c r="AA286" i="4"/>
  <c r="AA295" i="4"/>
  <c r="AA279" i="4"/>
  <c r="AA277" i="4"/>
  <c r="AA273" i="4"/>
  <c r="AA269" i="4"/>
  <c r="AA265" i="4"/>
  <c r="AA261" i="4"/>
  <c r="AA288" i="4"/>
  <c r="AA282" i="4"/>
  <c r="AA280" i="4"/>
  <c r="AA276" i="4"/>
  <c r="AA272" i="4"/>
  <c r="AA268" i="4"/>
  <c r="AA264" i="4"/>
  <c r="AA260" i="4"/>
  <c r="AA275" i="4"/>
  <c r="AA271" i="4"/>
  <c r="AA267" i="4"/>
  <c r="AA263" i="4"/>
  <c r="AA270" i="4"/>
  <c r="AA257" i="4"/>
  <c r="AA284" i="4"/>
  <c r="AA266" i="4"/>
  <c r="AA259" i="4"/>
  <c r="AA274" i="4"/>
  <c r="AA262" i="4"/>
  <c r="AA285" i="4"/>
  <c r="AA281" i="4"/>
  <c r="AA278" i="4"/>
  <c r="AA253" i="4"/>
  <c r="AA249" i="4"/>
  <c r="AA245" i="4"/>
  <c r="AA241" i="4"/>
  <c r="AA237" i="4"/>
  <c r="AA233" i="4"/>
  <c r="AA255" i="4"/>
  <c r="AA251" i="4"/>
  <c r="AA247" i="4"/>
  <c r="AA243" i="4"/>
  <c r="AA239" i="4"/>
  <c r="AA235" i="4"/>
  <c r="AA254" i="4"/>
  <c r="AA250" i="4"/>
  <c r="AA246" i="4"/>
  <c r="AA242" i="4"/>
  <c r="AA238" i="4"/>
  <c r="AA234" i="4"/>
  <c r="AA248" i="4"/>
  <c r="AA229" i="4"/>
  <c r="AA225" i="4"/>
  <c r="AA221" i="4"/>
  <c r="AA217" i="4"/>
  <c r="AA231" i="4"/>
  <c r="AA258" i="4"/>
  <c r="AA244" i="4"/>
  <c r="AA228" i="4"/>
  <c r="AA224" i="4"/>
  <c r="AA220" i="4"/>
  <c r="AA216" i="4"/>
  <c r="AA256" i="4"/>
  <c r="AA240" i="4"/>
  <c r="AA227" i="4"/>
  <c r="AA223" i="4"/>
  <c r="AA219" i="4"/>
  <c r="AA215" i="4"/>
  <c r="AA232" i="4"/>
  <c r="AA236" i="4"/>
  <c r="AA210" i="4"/>
  <c r="AA203" i="4"/>
  <c r="AA199" i="4"/>
  <c r="AA195" i="4"/>
  <c r="AA191" i="4"/>
  <c r="AA187" i="4"/>
  <c r="AA230" i="4"/>
  <c r="AA213" i="4"/>
  <c r="AA209" i="4"/>
  <c r="AA202" i="4"/>
  <c r="AA198" i="4"/>
  <c r="AA194" i="4"/>
  <c r="AA190" i="4"/>
  <c r="AA226" i="4"/>
  <c r="AA222" i="4"/>
  <c r="AA212" i="4"/>
  <c r="AA208" i="4"/>
  <c r="AA201" i="4"/>
  <c r="AA197" i="4"/>
  <c r="AA193" i="4"/>
  <c r="AA218" i="4"/>
  <c r="AA252" i="4"/>
  <c r="AA214" i="4"/>
  <c r="AA211" i="4"/>
  <c r="AA200" i="4"/>
  <c r="AA196" i="4"/>
  <c r="AA192" i="4"/>
  <c r="AA186" i="4"/>
  <c r="AA182" i="4"/>
  <c r="AA178" i="4"/>
  <c r="AA174" i="4"/>
  <c r="AA170" i="4"/>
  <c r="AA166" i="4"/>
  <c r="AA162" i="4"/>
  <c r="AA185" i="4"/>
  <c r="AA181" i="4"/>
  <c r="AA177" i="4"/>
  <c r="AA173" i="4"/>
  <c r="AA169" i="4"/>
  <c r="AA165" i="4"/>
  <c r="AA161" i="4"/>
  <c r="AA184" i="4"/>
  <c r="AA180" i="4"/>
  <c r="AA176" i="4"/>
  <c r="AA172" i="4"/>
  <c r="AA168" i="4"/>
  <c r="AA164" i="4"/>
  <c r="AA189" i="4"/>
  <c r="AA188" i="4"/>
  <c r="AA183" i="4"/>
  <c r="AA179" i="4"/>
  <c r="AA175" i="4"/>
  <c r="AA171" i="4"/>
  <c r="AA167" i="4"/>
  <c r="AA163" i="4"/>
  <c r="AA158" i="4"/>
  <c r="AA154" i="4"/>
  <c r="AA150" i="4"/>
  <c r="AA146" i="4"/>
  <c r="AA142" i="4"/>
  <c r="AA138" i="4"/>
  <c r="AA134" i="4"/>
  <c r="AA159" i="4"/>
  <c r="AA157" i="4"/>
  <c r="AA153" i="4"/>
  <c r="AA149" i="4"/>
  <c r="AA145" i="4"/>
  <c r="AA141" i="4"/>
  <c r="AA137" i="4"/>
  <c r="AA160" i="4"/>
  <c r="AA156" i="4"/>
  <c r="AA152" i="4"/>
  <c r="AA148" i="4"/>
  <c r="AA144" i="4"/>
  <c r="AA140" i="4"/>
  <c r="AA136" i="4"/>
  <c r="AA155" i="4"/>
  <c r="AA151" i="4"/>
  <c r="AA147" i="4"/>
  <c r="AA143" i="4"/>
  <c r="AA139" i="4"/>
  <c r="AA135" i="4"/>
  <c r="AA129" i="4"/>
  <c r="AA125" i="4"/>
  <c r="AA121" i="4"/>
  <c r="AA117" i="4"/>
  <c r="AA113" i="4"/>
  <c r="AA106" i="4"/>
  <c r="AA102" i="4"/>
  <c r="AA132" i="4"/>
  <c r="AA128" i="4"/>
  <c r="AA124" i="4"/>
  <c r="AA120" i="4"/>
  <c r="AA116" i="4"/>
  <c r="AA105" i="4"/>
  <c r="AA101" i="4"/>
  <c r="AA133" i="4"/>
  <c r="AA131" i="4"/>
  <c r="AA127" i="4"/>
  <c r="AA123" i="4"/>
  <c r="AA119" i="4"/>
  <c r="AA115" i="4"/>
  <c r="AA108" i="4"/>
  <c r="AA130" i="4"/>
  <c r="AA126" i="4"/>
  <c r="AA122" i="4"/>
  <c r="AA118" i="4"/>
  <c r="AA114" i="4"/>
  <c r="AA107" i="4"/>
  <c r="AA95" i="4"/>
  <c r="AA91" i="4"/>
  <c r="AA87" i="4"/>
  <c r="AA83" i="4"/>
  <c r="AA79" i="4"/>
  <c r="AA75" i="4"/>
  <c r="AA98" i="4"/>
  <c r="AA94" i="4"/>
  <c r="AA90" i="4"/>
  <c r="AA86" i="4"/>
  <c r="AA82" i="4"/>
  <c r="AA78" i="4"/>
  <c r="AA74" i="4"/>
  <c r="AA99" i="4"/>
  <c r="AA104" i="4"/>
  <c r="AA103" i="4"/>
  <c r="AA97" i="4"/>
  <c r="AA93" i="4"/>
  <c r="AA89" i="4"/>
  <c r="AA85" i="4"/>
  <c r="AA81" i="4"/>
  <c r="AA77" i="4"/>
  <c r="AA100" i="4"/>
  <c r="AA96" i="4"/>
  <c r="AA92" i="4"/>
  <c r="AA88" i="4"/>
  <c r="AA84" i="4"/>
  <c r="AA80" i="4"/>
  <c r="AA76" i="4"/>
  <c r="AA73" i="4"/>
  <c r="AA72" i="4"/>
  <c r="AA68" i="4"/>
  <c r="AA64" i="4"/>
  <c r="AA60" i="4"/>
  <c r="AA56" i="4"/>
  <c r="AA52" i="4"/>
  <c r="AA48" i="4"/>
  <c r="AA44" i="4"/>
  <c r="AA40" i="4"/>
  <c r="AA36" i="4"/>
  <c r="AA32" i="4"/>
  <c r="AA28" i="4"/>
  <c r="AA24" i="4"/>
  <c r="AA20" i="4"/>
  <c r="AA71" i="4"/>
  <c r="AA67" i="4"/>
  <c r="AA63" i="4"/>
  <c r="AA59" i="4"/>
  <c r="AA55" i="4"/>
  <c r="AA51" i="4"/>
  <c r="AA47" i="4"/>
  <c r="AA43" i="4"/>
  <c r="AA39" i="4"/>
  <c r="AA35" i="4"/>
  <c r="AA31" i="4"/>
  <c r="AA27" i="4"/>
  <c r="AA23" i="4"/>
  <c r="AA70" i="4"/>
  <c r="AA66" i="4"/>
  <c r="AA62" i="4"/>
  <c r="AA58" i="4"/>
  <c r="AA54" i="4"/>
  <c r="AA50" i="4"/>
  <c r="AA46" i="4"/>
  <c r="AA42" i="4"/>
  <c r="AA38" i="4"/>
  <c r="AA34" i="4"/>
  <c r="AA30" i="4"/>
  <c r="AA26" i="4"/>
  <c r="AA22" i="4"/>
  <c r="AA61" i="4"/>
  <c r="AA45" i="4"/>
  <c r="AA29" i="4"/>
  <c r="AA57" i="4"/>
  <c r="AA41" i="4"/>
  <c r="AA25" i="4"/>
  <c r="AA19" i="4"/>
  <c r="AA69" i="4"/>
  <c r="AA53" i="4"/>
  <c r="AA37" i="4"/>
  <c r="AA21" i="4"/>
  <c r="AA18" i="4"/>
  <c r="AA65" i="4"/>
  <c r="AU12" i="4"/>
  <c r="AM19" i="4"/>
  <c r="U28" i="4"/>
  <c r="AA33" i="4"/>
  <c r="AG38" i="4"/>
  <c r="F44" i="3"/>
  <c r="AJ44" i="2" s="1"/>
  <c r="D12" i="4"/>
  <c r="L12" i="4"/>
  <c r="T12" i="4"/>
  <c r="AB12" i="4"/>
  <c r="AJ12" i="4"/>
  <c r="AR12" i="4"/>
  <c r="AZ12" i="4"/>
  <c r="J12" i="4"/>
  <c r="R12" i="4"/>
  <c r="Z12" i="4"/>
  <c r="AH12" i="4"/>
  <c r="AP12" i="4"/>
  <c r="AX12" i="4"/>
  <c r="AU19" i="4"/>
  <c r="U44" i="4"/>
  <c r="AA49" i="4"/>
  <c r="I162" i="4"/>
  <c r="Q241" i="4"/>
  <c r="Q220" i="4"/>
  <c r="Q173" i="4"/>
  <c r="Q180" i="4"/>
  <c r="Q152" i="4"/>
  <c r="Q136" i="4"/>
  <c r="Q104" i="4"/>
  <c r="Q88" i="4"/>
  <c r="Q57" i="4"/>
  <c r="Q41" i="4"/>
  <c r="Q39" i="4"/>
  <c r="Q23" i="4"/>
  <c r="Y295" i="4"/>
  <c r="Y298" i="4"/>
  <c r="Y296" i="4"/>
  <c r="Y290" i="4"/>
  <c r="Y288" i="4"/>
  <c r="Y284" i="4"/>
  <c r="Y293" i="4"/>
  <c r="Y294" i="4"/>
  <c r="Y291" i="4"/>
  <c r="Y287" i="4"/>
  <c r="Y292" i="4"/>
  <c r="Y285" i="4"/>
  <c r="Y283" i="4"/>
  <c r="Y281" i="4"/>
  <c r="Y278" i="4"/>
  <c r="Y274" i="4"/>
  <c r="Y270" i="4"/>
  <c r="Y266" i="4"/>
  <c r="Y262" i="4"/>
  <c r="Y297" i="4"/>
  <c r="Y277" i="4"/>
  <c r="Y273" i="4"/>
  <c r="Y269" i="4"/>
  <c r="Y265" i="4"/>
  <c r="Y261" i="4"/>
  <c r="Y286" i="4"/>
  <c r="Y282" i="4"/>
  <c r="Y276" i="4"/>
  <c r="Y272" i="4"/>
  <c r="Y268" i="4"/>
  <c r="Y264" i="4"/>
  <c r="Y260" i="4"/>
  <c r="Y280" i="4"/>
  <c r="Y258" i="4"/>
  <c r="Y279" i="4"/>
  <c r="Y267" i="4"/>
  <c r="Y275" i="4"/>
  <c r="Y263" i="4"/>
  <c r="Y271" i="4"/>
  <c r="Y289" i="4"/>
  <c r="Y259" i="4"/>
  <c r="Y257" i="4"/>
  <c r="Y254" i="4"/>
  <c r="Y250" i="4"/>
  <c r="Y246" i="4"/>
  <c r="Y242" i="4"/>
  <c r="Y238" i="4"/>
  <c r="Y234" i="4"/>
  <c r="Y256" i="4"/>
  <c r="Y252" i="4"/>
  <c r="Y248" i="4"/>
  <c r="Y244" i="4"/>
  <c r="Y240" i="4"/>
  <c r="Y236" i="4"/>
  <c r="Y255" i="4"/>
  <c r="Y251" i="4"/>
  <c r="Y247" i="4"/>
  <c r="Y243" i="4"/>
  <c r="Y239" i="4"/>
  <c r="Y235" i="4"/>
  <c r="Y232" i="4"/>
  <c r="Y241" i="4"/>
  <c r="Y230" i="4"/>
  <c r="Y226" i="4"/>
  <c r="Y222" i="4"/>
  <c r="Y218" i="4"/>
  <c r="Y214" i="4"/>
  <c r="Y233" i="4"/>
  <c r="Y253" i="4"/>
  <c r="Y237" i="4"/>
  <c r="Y229" i="4"/>
  <c r="Y225" i="4"/>
  <c r="Y221" i="4"/>
  <c r="Y217" i="4"/>
  <c r="Y231" i="4"/>
  <c r="Y249" i="4"/>
  <c r="Y228" i="4"/>
  <c r="Y224" i="4"/>
  <c r="Y220" i="4"/>
  <c r="Y216" i="4"/>
  <c r="Y219" i="4"/>
  <c r="Y215" i="4"/>
  <c r="Y211" i="4"/>
  <c r="Y200" i="4"/>
  <c r="Y196" i="4"/>
  <c r="Y192" i="4"/>
  <c r="Y188" i="4"/>
  <c r="Y245" i="4"/>
  <c r="Y210" i="4"/>
  <c r="Y203" i="4"/>
  <c r="Y199" i="4"/>
  <c r="Y195" i="4"/>
  <c r="Y191" i="4"/>
  <c r="Y187" i="4"/>
  <c r="Y213" i="4"/>
  <c r="Y209" i="4"/>
  <c r="Y202" i="4"/>
  <c r="Y198" i="4"/>
  <c r="Y194" i="4"/>
  <c r="Y190" i="4"/>
  <c r="Y227" i="4"/>
  <c r="Y223" i="4"/>
  <c r="Y212" i="4"/>
  <c r="Y208" i="4"/>
  <c r="Y201" i="4"/>
  <c r="Y197" i="4"/>
  <c r="Y193" i="4"/>
  <c r="Y189" i="4"/>
  <c r="Y183" i="4"/>
  <c r="Y179" i="4"/>
  <c r="Y175" i="4"/>
  <c r="Y171" i="4"/>
  <c r="Y167" i="4"/>
  <c r="Y163" i="4"/>
  <c r="Y186" i="4"/>
  <c r="Y182" i="4"/>
  <c r="Y178" i="4"/>
  <c r="Y174" i="4"/>
  <c r="Y170" i="4"/>
  <c r="Y166" i="4"/>
  <c r="Y162" i="4"/>
  <c r="Y185" i="4"/>
  <c r="Y181" i="4"/>
  <c r="Y177" i="4"/>
  <c r="Y173" i="4"/>
  <c r="Y169" i="4"/>
  <c r="Y165" i="4"/>
  <c r="Y184" i="4"/>
  <c r="Y180" i="4"/>
  <c r="Y176" i="4"/>
  <c r="Y172" i="4"/>
  <c r="Y168" i="4"/>
  <c r="Y164" i="4"/>
  <c r="Y161" i="4"/>
  <c r="Y155" i="4"/>
  <c r="Y151" i="4"/>
  <c r="Y147" i="4"/>
  <c r="Y143" i="4"/>
  <c r="Y139" i="4"/>
  <c r="Y135" i="4"/>
  <c r="Y158" i="4"/>
  <c r="Y154" i="4"/>
  <c r="Y150" i="4"/>
  <c r="Y146" i="4"/>
  <c r="Y142" i="4"/>
  <c r="Y138" i="4"/>
  <c r="Y134" i="4"/>
  <c r="Y159" i="4"/>
  <c r="Y157" i="4"/>
  <c r="Y153" i="4"/>
  <c r="Y149" i="4"/>
  <c r="Y145" i="4"/>
  <c r="Y141" i="4"/>
  <c r="Y137" i="4"/>
  <c r="Y160" i="4"/>
  <c r="Y156" i="4"/>
  <c r="Y152" i="4"/>
  <c r="Y148" i="4"/>
  <c r="Y144" i="4"/>
  <c r="Y140" i="4"/>
  <c r="Y136" i="4"/>
  <c r="Y130" i="4"/>
  <c r="Y126" i="4"/>
  <c r="Y122" i="4"/>
  <c r="Y118" i="4"/>
  <c r="Y114" i="4"/>
  <c r="Y107" i="4"/>
  <c r="Y103" i="4"/>
  <c r="Y99" i="4"/>
  <c r="Y129" i="4"/>
  <c r="Y125" i="4"/>
  <c r="Y121" i="4"/>
  <c r="Y117" i="4"/>
  <c r="Y113" i="4"/>
  <c r="Y106" i="4"/>
  <c r="Y102" i="4"/>
  <c r="Y133" i="4"/>
  <c r="Y132" i="4"/>
  <c r="Y128" i="4"/>
  <c r="Y124" i="4"/>
  <c r="Y120" i="4"/>
  <c r="Y116" i="4"/>
  <c r="Y131" i="4"/>
  <c r="Y127" i="4"/>
  <c r="Y123" i="4"/>
  <c r="Y119" i="4"/>
  <c r="Y115" i="4"/>
  <c r="Y108" i="4"/>
  <c r="Y100" i="4"/>
  <c r="Y105" i="4"/>
  <c r="Y96" i="4"/>
  <c r="Y92" i="4"/>
  <c r="Y88" i="4"/>
  <c r="Y84" i="4"/>
  <c r="Y80" i="4"/>
  <c r="Y76" i="4"/>
  <c r="Y95" i="4"/>
  <c r="Y91" i="4"/>
  <c r="Y87" i="4"/>
  <c r="Y83" i="4"/>
  <c r="Y79" i="4"/>
  <c r="Y75" i="4"/>
  <c r="Y101" i="4"/>
  <c r="Y98" i="4"/>
  <c r="Y94" i="4"/>
  <c r="Y90" i="4"/>
  <c r="Y86" i="4"/>
  <c r="Y82" i="4"/>
  <c r="Y78" i="4"/>
  <c r="Y104" i="4"/>
  <c r="Y97" i="4"/>
  <c r="Y93" i="4"/>
  <c r="Y89" i="4"/>
  <c r="Y85" i="4"/>
  <c r="Y81" i="4"/>
  <c r="Y77" i="4"/>
  <c r="Y69" i="4"/>
  <c r="Y65" i="4"/>
  <c r="Y61" i="4"/>
  <c r="Y57" i="4"/>
  <c r="Y53" i="4"/>
  <c r="Y49" i="4"/>
  <c r="Y45" i="4"/>
  <c r="Y41" i="4"/>
  <c r="Y37" i="4"/>
  <c r="Y33" i="4"/>
  <c r="Y29" i="4"/>
  <c r="Y25" i="4"/>
  <c r="Y21" i="4"/>
  <c r="Y73" i="4"/>
  <c r="Y72" i="4"/>
  <c r="Y68" i="4"/>
  <c r="Y64" i="4"/>
  <c r="Y60" i="4"/>
  <c r="Y56" i="4"/>
  <c r="Y52" i="4"/>
  <c r="Y48" i="4"/>
  <c r="Y44" i="4"/>
  <c r="Y40" i="4"/>
  <c r="Y36" i="4"/>
  <c r="Y32" i="4"/>
  <c r="Y28" i="4"/>
  <c r="Y24" i="4"/>
  <c r="Y20" i="4"/>
  <c r="Y71" i="4"/>
  <c r="Y67" i="4"/>
  <c r="Y63" i="4"/>
  <c r="Y59" i="4"/>
  <c r="Y55" i="4"/>
  <c r="Y51" i="4"/>
  <c r="Y47" i="4"/>
  <c r="Y43" i="4"/>
  <c r="Y39" i="4"/>
  <c r="Y35" i="4"/>
  <c r="Y31" i="4"/>
  <c r="Y27" i="4"/>
  <c r="Y23" i="4"/>
  <c r="Y70" i="4"/>
  <c r="Y54" i="4"/>
  <c r="Y38" i="4"/>
  <c r="Y22" i="4"/>
  <c r="Y66" i="4"/>
  <c r="Y50" i="4"/>
  <c r="Y34" i="4"/>
  <c r="Y74" i="4"/>
  <c r="Y62" i="4"/>
  <c r="Y46" i="4"/>
  <c r="Y30" i="4"/>
  <c r="Y19" i="4"/>
  <c r="Y58" i="4"/>
  <c r="AG295" i="4"/>
  <c r="AG298" i="4"/>
  <c r="AG296" i="4"/>
  <c r="AG293" i="4"/>
  <c r="AG290" i="4"/>
  <c r="AG288" i="4"/>
  <c r="AG284" i="4"/>
  <c r="AG287" i="4"/>
  <c r="AG297" i="4"/>
  <c r="AG291" i="4"/>
  <c r="AG285" i="4"/>
  <c r="AG282" i="4"/>
  <c r="AG279" i="4"/>
  <c r="AG278" i="4"/>
  <c r="AG274" i="4"/>
  <c r="AG270" i="4"/>
  <c r="AG266" i="4"/>
  <c r="AG262" i="4"/>
  <c r="AG294" i="4"/>
  <c r="AG292" i="4"/>
  <c r="AG286" i="4"/>
  <c r="AG281" i="4"/>
  <c r="AG277" i="4"/>
  <c r="AG273" i="4"/>
  <c r="AG269" i="4"/>
  <c r="AG265" i="4"/>
  <c r="AG261" i="4"/>
  <c r="AG289" i="4"/>
  <c r="AG283" i="4"/>
  <c r="AG280" i="4"/>
  <c r="AG276" i="4"/>
  <c r="AG272" i="4"/>
  <c r="AG268" i="4"/>
  <c r="AG264" i="4"/>
  <c r="AG260" i="4"/>
  <c r="AG275" i="4"/>
  <c r="AG258" i="4"/>
  <c r="AG263" i="4"/>
  <c r="AG271" i="4"/>
  <c r="AG267" i="4"/>
  <c r="AG254" i="4"/>
  <c r="AG250" i="4"/>
  <c r="AG246" i="4"/>
  <c r="AG242" i="4"/>
  <c r="AG238" i="4"/>
  <c r="AG234" i="4"/>
  <c r="AG257" i="4"/>
  <c r="AG256" i="4"/>
  <c r="AG252" i="4"/>
  <c r="AG248" i="4"/>
  <c r="AG244" i="4"/>
  <c r="AG240" i="4"/>
  <c r="AG236" i="4"/>
  <c r="AG259" i="4"/>
  <c r="AG255" i="4"/>
  <c r="AG251" i="4"/>
  <c r="AG247" i="4"/>
  <c r="AG243" i="4"/>
  <c r="AG239" i="4"/>
  <c r="AG235" i="4"/>
  <c r="AG253" i="4"/>
  <c r="AG237" i="4"/>
  <c r="AG232" i="4"/>
  <c r="AG230" i="4"/>
  <c r="AG226" i="4"/>
  <c r="AG222" i="4"/>
  <c r="AG218" i="4"/>
  <c r="AG214" i="4"/>
  <c r="AG249" i="4"/>
  <c r="AG229" i="4"/>
  <c r="AG225" i="4"/>
  <c r="AG221" i="4"/>
  <c r="AG217" i="4"/>
  <c r="AG233" i="4"/>
  <c r="AG245" i="4"/>
  <c r="AG231" i="4"/>
  <c r="AG228" i="4"/>
  <c r="AG224" i="4"/>
  <c r="AG220" i="4"/>
  <c r="AG216" i="4"/>
  <c r="AG241" i="4"/>
  <c r="AG215" i="4"/>
  <c r="AG211" i="4"/>
  <c r="AG200" i="4"/>
  <c r="AG196" i="4"/>
  <c r="AG192" i="4"/>
  <c r="AG188" i="4"/>
  <c r="AG210" i="4"/>
  <c r="AG203" i="4"/>
  <c r="AG199" i="4"/>
  <c r="AG195" i="4"/>
  <c r="AG191" i="4"/>
  <c r="AG187" i="4"/>
  <c r="AG227" i="4"/>
  <c r="AG209" i="4"/>
  <c r="AG202" i="4"/>
  <c r="AG198" i="4"/>
  <c r="AG194" i="4"/>
  <c r="AG190" i="4"/>
  <c r="AG223" i="4"/>
  <c r="AG213" i="4"/>
  <c r="AG219" i="4"/>
  <c r="AG212" i="4"/>
  <c r="AG208" i="4"/>
  <c r="AG201" i="4"/>
  <c r="AG197" i="4"/>
  <c r="AG193" i="4"/>
  <c r="AG189" i="4"/>
  <c r="AG183" i="4"/>
  <c r="AG179" i="4"/>
  <c r="AG175" i="4"/>
  <c r="AG171" i="4"/>
  <c r="AG167" i="4"/>
  <c r="AG163" i="4"/>
  <c r="AG186" i="4"/>
  <c r="AG182" i="4"/>
  <c r="AG178" i="4"/>
  <c r="AG174" i="4"/>
  <c r="AG170" i="4"/>
  <c r="AG166" i="4"/>
  <c r="AG162" i="4"/>
  <c r="AG185" i="4"/>
  <c r="AG181" i="4"/>
  <c r="AG177" i="4"/>
  <c r="AG173" i="4"/>
  <c r="AG169" i="4"/>
  <c r="AG165" i="4"/>
  <c r="AG184" i="4"/>
  <c r="AG180" i="4"/>
  <c r="AG176" i="4"/>
  <c r="AG172" i="4"/>
  <c r="AG168" i="4"/>
  <c r="AG164" i="4"/>
  <c r="AG160" i="4"/>
  <c r="AG155" i="4"/>
  <c r="AG151" i="4"/>
  <c r="AG147" i="4"/>
  <c r="AG143" i="4"/>
  <c r="AG139" i="4"/>
  <c r="AG135" i="4"/>
  <c r="AG154" i="4"/>
  <c r="AG150" i="4"/>
  <c r="AG146" i="4"/>
  <c r="AG142" i="4"/>
  <c r="AG138" i="4"/>
  <c r="AG134" i="4"/>
  <c r="AG158" i="4"/>
  <c r="AG157" i="4"/>
  <c r="AG153" i="4"/>
  <c r="AG149" i="4"/>
  <c r="AG145" i="4"/>
  <c r="AG141" i="4"/>
  <c r="AG137" i="4"/>
  <c r="AG161" i="4"/>
  <c r="AG159" i="4"/>
  <c r="AG156" i="4"/>
  <c r="AG152" i="4"/>
  <c r="AG148" i="4"/>
  <c r="AG144" i="4"/>
  <c r="AG140" i="4"/>
  <c r="AG136" i="4"/>
  <c r="AG130" i="4"/>
  <c r="AG126" i="4"/>
  <c r="AG122" i="4"/>
  <c r="AG118" i="4"/>
  <c r="AG114" i="4"/>
  <c r="AG107" i="4"/>
  <c r="AG103" i="4"/>
  <c r="AG99" i="4"/>
  <c r="AG129" i="4"/>
  <c r="AG125" i="4"/>
  <c r="AG121" i="4"/>
  <c r="AG117" i="4"/>
  <c r="AG113" i="4"/>
  <c r="AG106" i="4"/>
  <c r="AG102" i="4"/>
  <c r="AG132" i="4"/>
  <c r="AG128" i="4"/>
  <c r="AG124" i="4"/>
  <c r="AG120" i="4"/>
  <c r="AG116" i="4"/>
  <c r="AG133" i="4"/>
  <c r="AG131" i="4"/>
  <c r="AG127" i="4"/>
  <c r="AG123" i="4"/>
  <c r="AG119" i="4"/>
  <c r="AG115" i="4"/>
  <c r="AG108" i="4"/>
  <c r="AG96" i="4"/>
  <c r="AG92" i="4"/>
  <c r="AG88" i="4"/>
  <c r="AG84" i="4"/>
  <c r="AG80" i="4"/>
  <c r="AG76" i="4"/>
  <c r="AG100" i="4"/>
  <c r="AG95" i="4"/>
  <c r="AG91" i="4"/>
  <c r="AG87" i="4"/>
  <c r="AG83" i="4"/>
  <c r="AG79" i="4"/>
  <c r="AG75" i="4"/>
  <c r="AG104" i="4"/>
  <c r="AG98" i="4"/>
  <c r="AG94" i="4"/>
  <c r="AG90" i="4"/>
  <c r="AG86" i="4"/>
  <c r="AG82" i="4"/>
  <c r="AG78" i="4"/>
  <c r="AG105" i="4"/>
  <c r="AG101" i="4"/>
  <c r="AG97" i="4"/>
  <c r="AG93" i="4"/>
  <c r="AG89" i="4"/>
  <c r="AG85" i="4"/>
  <c r="AG81" i="4"/>
  <c r="AG77" i="4"/>
  <c r="AG69" i="4"/>
  <c r="AG65" i="4"/>
  <c r="AG61" i="4"/>
  <c r="AG57" i="4"/>
  <c r="AG53" i="4"/>
  <c r="AG49" i="4"/>
  <c r="AG45" i="4"/>
  <c r="AG41" i="4"/>
  <c r="AG37" i="4"/>
  <c r="AG33" i="4"/>
  <c r="AG29" i="4"/>
  <c r="AG25" i="4"/>
  <c r="AG21" i="4"/>
  <c r="AG72" i="4"/>
  <c r="AG68" i="4"/>
  <c r="AG64" i="4"/>
  <c r="AG60" i="4"/>
  <c r="AG56" i="4"/>
  <c r="AG52" i="4"/>
  <c r="AG48" i="4"/>
  <c r="AG44" i="4"/>
  <c r="AG40" i="4"/>
  <c r="AG36" i="4"/>
  <c r="AG32" i="4"/>
  <c r="AG28" i="4"/>
  <c r="AG24" i="4"/>
  <c r="AG20" i="4"/>
  <c r="AG73" i="4"/>
  <c r="AG71" i="4"/>
  <c r="AG67" i="4"/>
  <c r="AG63" i="4"/>
  <c r="AG59" i="4"/>
  <c r="AG55" i="4"/>
  <c r="AG51" i="4"/>
  <c r="AG47" i="4"/>
  <c r="AG43" i="4"/>
  <c r="AG39" i="4"/>
  <c r="AG35" i="4"/>
  <c r="AG31" i="4"/>
  <c r="AG27" i="4"/>
  <c r="AG23" i="4"/>
  <c r="AG74" i="4"/>
  <c r="AG66" i="4"/>
  <c r="AG50" i="4"/>
  <c r="AG34" i="4"/>
  <c r="AG62" i="4"/>
  <c r="AG46" i="4"/>
  <c r="AG30" i="4"/>
  <c r="AG70" i="4"/>
  <c r="AG58" i="4"/>
  <c r="AG42" i="4"/>
  <c r="AG26" i="4"/>
  <c r="AG19" i="4"/>
  <c r="AG54" i="4"/>
  <c r="AO295" i="4"/>
  <c r="AO298" i="4"/>
  <c r="AO296" i="4"/>
  <c r="AO290" i="4"/>
  <c r="AO293" i="4"/>
  <c r="AO292" i="4"/>
  <c r="AO297" i="4"/>
  <c r="AO294" i="4"/>
  <c r="AO288" i="4"/>
  <c r="AO284" i="4"/>
  <c r="AO287" i="4"/>
  <c r="AO280" i="4"/>
  <c r="AO283" i="4"/>
  <c r="AO278" i="4"/>
  <c r="AO274" i="4"/>
  <c r="AO270" i="4"/>
  <c r="AO266" i="4"/>
  <c r="AO262" i="4"/>
  <c r="AO291" i="4"/>
  <c r="AO279" i="4"/>
  <c r="AO289" i="4"/>
  <c r="AO285" i="4"/>
  <c r="AO281" i="4"/>
  <c r="AO277" i="4"/>
  <c r="AO273" i="4"/>
  <c r="AO269" i="4"/>
  <c r="AO265" i="4"/>
  <c r="AO261" i="4"/>
  <c r="AO276" i="4"/>
  <c r="AO272" i="4"/>
  <c r="AO268" i="4"/>
  <c r="AO264" i="4"/>
  <c r="AO260" i="4"/>
  <c r="AO271" i="4"/>
  <c r="AO258" i="4"/>
  <c r="AO267" i="4"/>
  <c r="AO275" i="4"/>
  <c r="AO286" i="4"/>
  <c r="AO263" i="4"/>
  <c r="AO259" i="4"/>
  <c r="AO254" i="4"/>
  <c r="AO250" i="4"/>
  <c r="AO246" i="4"/>
  <c r="AO242" i="4"/>
  <c r="AO238" i="4"/>
  <c r="AO234" i="4"/>
  <c r="AO230" i="4"/>
  <c r="AO252" i="4"/>
  <c r="AO248" i="4"/>
  <c r="AO244" i="4"/>
  <c r="AO240" i="4"/>
  <c r="AO236" i="4"/>
  <c r="AO256" i="4"/>
  <c r="AO257" i="4"/>
  <c r="AO255" i="4"/>
  <c r="AO251" i="4"/>
  <c r="AO247" i="4"/>
  <c r="AO243" i="4"/>
  <c r="AO239" i="4"/>
  <c r="AO235" i="4"/>
  <c r="AO282" i="4"/>
  <c r="AO249" i="4"/>
  <c r="AO226" i="4"/>
  <c r="AO222" i="4"/>
  <c r="AO218" i="4"/>
  <c r="AO214" i="4"/>
  <c r="AO245" i="4"/>
  <c r="AO232" i="4"/>
  <c r="AO229" i="4"/>
  <c r="AO225" i="4"/>
  <c r="AO221" i="4"/>
  <c r="AO217" i="4"/>
  <c r="AO241" i="4"/>
  <c r="AO228" i="4"/>
  <c r="AO224" i="4"/>
  <c r="AO220" i="4"/>
  <c r="AO216" i="4"/>
  <c r="AO233" i="4"/>
  <c r="AO231" i="4"/>
  <c r="AO211" i="4"/>
  <c r="AO200" i="4"/>
  <c r="AO196" i="4"/>
  <c r="AO192" i="4"/>
  <c r="AO188" i="4"/>
  <c r="AO210" i="4"/>
  <c r="AO203" i="4"/>
  <c r="AO199" i="4"/>
  <c r="AO195" i="4"/>
  <c r="AO191" i="4"/>
  <c r="AO187" i="4"/>
  <c r="AO227" i="4"/>
  <c r="AO253" i="4"/>
  <c r="AO223" i="4"/>
  <c r="AO209" i="4"/>
  <c r="AO202" i="4"/>
  <c r="AO198" i="4"/>
  <c r="AO194" i="4"/>
  <c r="AO190" i="4"/>
  <c r="AO237" i="4"/>
  <c r="AO219" i="4"/>
  <c r="AO215" i="4"/>
  <c r="AO213" i="4"/>
  <c r="AO212" i="4"/>
  <c r="AO208" i="4"/>
  <c r="AO201" i="4"/>
  <c r="AO197" i="4"/>
  <c r="AO193" i="4"/>
  <c r="AO189" i="4"/>
  <c r="AO183" i="4"/>
  <c r="AO179" i="4"/>
  <c r="AO175" i="4"/>
  <c r="AO171" i="4"/>
  <c r="AO167" i="4"/>
  <c r="AO163" i="4"/>
  <c r="AO182" i="4"/>
  <c r="AO178" i="4"/>
  <c r="AO174" i="4"/>
  <c r="AO170" i="4"/>
  <c r="AO166" i="4"/>
  <c r="AO162" i="4"/>
  <c r="AO186" i="4"/>
  <c r="AO185" i="4"/>
  <c r="AO181" i="4"/>
  <c r="AO177" i="4"/>
  <c r="AO173" i="4"/>
  <c r="AO169" i="4"/>
  <c r="AO165" i="4"/>
  <c r="AO184" i="4"/>
  <c r="AO180" i="4"/>
  <c r="AO176" i="4"/>
  <c r="AO172" i="4"/>
  <c r="AO168" i="4"/>
  <c r="AO164" i="4"/>
  <c r="AO159" i="4"/>
  <c r="AO155" i="4"/>
  <c r="AO151" i="4"/>
  <c r="AO147" i="4"/>
  <c r="AO143" i="4"/>
  <c r="AO139" i="4"/>
  <c r="AO135" i="4"/>
  <c r="AO161" i="4"/>
  <c r="AO160" i="4"/>
  <c r="AO154" i="4"/>
  <c r="AO150" i="4"/>
  <c r="AO146" i="4"/>
  <c r="AO142" i="4"/>
  <c r="AO138" i="4"/>
  <c r="AO134" i="4"/>
  <c r="AO157" i="4"/>
  <c r="AO153" i="4"/>
  <c r="AO149" i="4"/>
  <c r="AO145" i="4"/>
  <c r="AO141" i="4"/>
  <c r="AO137" i="4"/>
  <c r="AO158" i="4"/>
  <c r="AO156" i="4"/>
  <c r="AO152" i="4"/>
  <c r="AO148" i="4"/>
  <c r="AO144" i="4"/>
  <c r="AO140" i="4"/>
  <c r="AO136" i="4"/>
  <c r="AO130" i="4"/>
  <c r="AO126" i="4"/>
  <c r="AO122" i="4"/>
  <c r="AO118" i="4"/>
  <c r="AO114" i="4"/>
  <c r="AO107" i="4"/>
  <c r="AO103" i="4"/>
  <c r="AO99" i="4"/>
  <c r="AO129" i="4"/>
  <c r="AO125" i="4"/>
  <c r="AO121" i="4"/>
  <c r="AO117" i="4"/>
  <c r="AO113" i="4"/>
  <c r="AO106" i="4"/>
  <c r="AO102" i="4"/>
  <c r="AO132" i="4"/>
  <c r="AO128" i="4"/>
  <c r="AO124" i="4"/>
  <c r="AO120" i="4"/>
  <c r="AO116" i="4"/>
  <c r="AO133" i="4"/>
  <c r="AO131" i="4"/>
  <c r="AO127" i="4"/>
  <c r="AO123" i="4"/>
  <c r="AO119" i="4"/>
  <c r="AO115" i="4"/>
  <c r="AO108" i="4"/>
  <c r="AO96" i="4"/>
  <c r="AO92" i="4"/>
  <c r="AO88" i="4"/>
  <c r="AO84" i="4"/>
  <c r="AO80" i="4"/>
  <c r="AO76" i="4"/>
  <c r="AO104" i="4"/>
  <c r="AO101" i="4"/>
  <c r="AO95" i="4"/>
  <c r="AO91" i="4"/>
  <c r="AO87" i="4"/>
  <c r="AO83" i="4"/>
  <c r="AO79" i="4"/>
  <c r="AO75" i="4"/>
  <c r="AO100" i="4"/>
  <c r="AO105" i="4"/>
  <c r="AO98" i="4"/>
  <c r="AO94" i="4"/>
  <c r="AO90" i="4"/>
  <c r="AO86" i="4"/>
  <c r="AO82" i="4"/>
  <c r="AO78" i="4"/>
  <c r="AO97" i="4"/>
  <c r="AO93" i="4"/>
  <c r="AO89" i="4"/>
  <c r="AO85" i="4"/>
  <c r="AO81" i="4"/>
  <c r="AO77" i="4"/>
  <c r="AO69" i="4"/>
  <c r="AO65" i="4"/>
  <c r="AO61" i="4"/>
  <c r="AO57" i="4"/>
  <c r="AO53" i="4"/>
  <c r="AO49" i="4"/>
  <c r="AO45" i="4"/>
  <c r="AO41" i="4"/>
  <c r="AO37" i="4"/>
  <c r="AO33" i="4"/>
  <c r="AO29" i="4"/>
  <c r="AO25" i="4"/>
  <c r="AO21" i="4"/>
  <c r="AO72" i="4"/>
  <c r="AO68" i="4"/>
  <c r="AO64" i="4"/>
  <c r="AO60" i="4"/>
  <c r="AO56" i="4"/>
  <c r="AO52" i="4"/>
  <c r="AO48" i="4"/>
  <c r="AO44" i="4"/>
  <c r="AO40" i="4"/>
  <c r="AO36" i="4"/>
  <c r="AO32" i="4"/>
  <c r="AO28" i="4"/>
  <c r="AO24" i="4"/>
  <c r="AO20" i="4"/>
  <c r="AO71" i="4"/>
  <c r="AO67" i="4"/>
  <c r="AO63" i="4"/>
  <c r="AO59" i="4"/>
  <c r="AO55" i="4"/>
  <c r="AO51" i="4"/>
  <c r="AO47" i="4"/>
  <c r="AO43" i="4"/>
  <c r="AO39" i="4"/>
  <c r="AO35" i="4"/>
  <c r="AO31" i="4"/>
  <c r="AO27" i="4"/>
  <c r="AO23" i="4"/>
  <c r="AO73" i="4"/>
  <c r="AO62" i="4"/>
  <c r="AO46" i="4"/>
  <c r="AO30" i="4"/>
  <c r="AO74" i="4"/>
  <c r="AO58" i="4"/>
  <c r="AO42" i="4"/>
  <c r="AO26" i="4"/>
  <c r="AO70" i="4"/>
  <c r="AO54" i="4"/>
  <c r="AO38" i="4"/>
  <c r="AO22" i="4"/>
  <c r="AO19" i="4"/>
  <c r="AO66" i="4"/>
  <c r="AW295" i="4"/>
  <c r="AW298" i="4"/>
  <c r="AW296" i="4"/>
  <c r="AW290" i="4"/>
  <c r="AW291" i="4"/>
  <c r="AW288" i="4"/>
  <c r="AW284" i="4"/>
  <c r="AW292" i="4"/>
  <c r="AW293" i="4"/>
  <c r="AW287" i="4"/>
  <c r="AW294" i="4"/>
  <c r="AW289" i="4"/>
  <c r="AW278" i="4"/>
  <c r="AW274" i="4"/>
  <c r="AW270" i="4"/>
  <c r="AW266" i="4"/>
  <c r="AW262" i="4"/>
  <c r="AW279" i="4"/>
  <c r="AW277" i="4"/>
  <c r="AW273" i="4"/>
  <c r="AW269" i="4"/>
  <c r="AW265" i="4"/>
  <c r="AW261" i="4"/>
  <c r="AW283" i="4"/>
  <c r="AW276" i="4"/>
  <c r="AW272" i="4"/>
  <c r="AW268" i="4"/>
  <c r="AW264" i="4"/>
  <c r="AW260" i="4"/>
  <c r="AW282" i="4"/>
  <c r="AW281" i="4"/>
  <c r="AW280" i="4"/>
  <c r="AW267" i="4"/>
  <c r="AW258" i="4"/>
  <c r="AW263" i="4"/>
  <c r="AW297" i="4"/>
  <c r="AW286" i="4"/>
  <c r="AW285" i="4"/>
  <c r="AW271" i="4"/>
  <c r="AW259" i="4"/>
  <c r="AW254" i="4"/>
  <c r="AW250" i="4"/>
  <c r="AW246" i="4"/>
  <c r="AW242" i="4"/>
  <c r="AW238" i="4"/>
  <c r="AW234" i="4"/>
  <c r="AW230" i="4"/>
  <c r="AW252" i="4"/>
  <c r="AW248" i="4"/>
  <c r="AW244" i="4"/>
  <c r="AW240" i="4"/>
  <c r="AW236" i="4"/>
  <c r="AW275" i="4"/>
  <c r="AW256" i="4"/>
  <c r="AW255" i="4"/>
  <c r="AW251" i="4"/>
  <c r="AW247" i="4"/>
  <c r="AW243" i="4"/>
  <c r="AW239" i="4"/>
  <c r="AW235" i="4"/>
  <c r="AW233" i="4"/>
  <c r="AW245" i="4"/>
  <c r="AW226" i="4"/>
  <c r="AW222" i="4"/>
  <c r="AW218" i="4"/>
  <c r="AW214" i="4"/>
  <c r="AW241" i="4"/>
  <c r="AW229" i="4"/>
  <c r="AW225" i="4"/>
  <c r="AW221" i="4"/>
  <c r="AW217" i="4"/>
  <c r="AW213" i="4"/>
  <c r="AW253" i="4"/>
  <c r="AW237" i="4"/>
  <c r="AW232" i="4"/>
  <c r="AW228" i="4"/>
  <c r="AW224" i="4"/>
  <c r="AW220" i="4"/>
  <c r="AW216" i="4"/>
  <c r="AW257" i="4"/>
  <c r="AW211" i="4"/>
  <c r="AW200" i="4"/>
  <c r="AW196" i="4"/>
  <c r="AW192" i="4"/>
  <c r="AW188" i="4"/>
  <c r="AW249" i="4"/>
  <c r="AW231" i="4"/>
  <c r="AW227" i="4"/>
  <c r="AW210" i="4"/>
  <c r="AW203" i="4"/>
  <c r="AW199" i="4"/>
  <c r="AW195" i="4"/>
  <c r="AW191" i="4"/>
  <c r="AW187" i="4"/>
  <c r="AW223" i="4"/>
  <c r="AW219" i="4"/>
  <c r="AW209" i="4"/>
  <c r="AW202" i="4"/>
  <c r="AW198" i="4"/>
  <c r="AW194" i="4"/>
  <c r="AW190" i="4"/>
  <c r="AW215" i="4"/>
  <c r="AW212" i="4"/>
  <c r="AW208" i="4"/>
  <c r="AW201" i="4"/>
  <c r="AW197" i="4"/>
  <c r="AW193" i="4"/>
  <c r="AW189" i="4"/>
  <c r="AW183" i="4"/>
  <c r="AW179" i="4"/>
  <c r="AW175" i="4"/>
  <c r="AW171" i="4"/>
  <c r="AW167" i="4"/>
  <c r="AW163" i="4"/>
  <c r="AW182" i="4"/>
  <c r="AW178" i="4"/>
  <c r="AW174" i="4"/>
  <c r="AW170" i="4"/>
  <c r="AW166" i="4"/>
  <c r="AW162" i="4"/>
  <c r="AW186" i="4"/>
  <c r="AW185" i="4"/>
  <c r="AW181" i="4"/>
  <c r="AW177" i="4"/>
  <c r="AW173" i="4"/>
  <c r="AW169" i="4"/>
  <c r="AW165" i="4"/>
  <c r="AW184" i="4"/>
  <c r="AW180" i="4"/>
  <c r="AW176" i="4"/>
  <c r="AW172" i="4"/>
  <c r="AW168" i="4"/>
  <c r="AW164" i="4"/>
  <c r="AW160" i="4"/>
  <c r="AW155" i="4"/>
  <c r="AW151" i="4"/>
  <c r="AW147" i="4"/>
  <c r="AW143" i="4"/>
  <c r="AW139" i="4"/>
  <c r="AW135" i="4"/>
  <c r="AW159" i="4"/>
  <c r="AW154" i="4"/>
  <c r="AW150" i="4"/>
  <c r="AW146" i="4"/>
  <c r="AW142" i="4"/>
  <c r="AW138" i="4"/>
  <c r="AW134" i="4"/>
  <c r="AW157" i="4"/>
  <c r="AW153" i="4"/>
  <c r="AW149" i="4"/>
  <c r="AW145" i="4"/>
  <c r="AW141" i="4"/>
  <c r="AW137" i="4"/>
  <c r="AW156" i="4"/>
  <c r="AW152" i="4"/>
  <c r="AW148" i="4"/>
  <c r="AW144" i="4"/>
  <c r="AW140" i="4"/>
  <c r="AW136" i="4"/>
  <c r="AW161" i="4"/>
  <c r="AW158" i="4"/>
  <c r="AW130" i="4"/>
  <c r="AW126" i="4"/>
  <c r="AW122" i="4"/>
  <c r="AW118" i="4"/>
  <c r="AW114" i="4"/>
  <c r="AW107" i="4"/>
  <c r="AW103" i="4"/>
  <c r="AW99" i="4"/>
  <c r="AW133" i="4"/>
  <c r="AW129" i="4"/>
  <c r="AW125" i="4"/>
  <c r="AW121" i="4"/>
  <c r="AW117" i="4"/>
  <c r="AW113" i="4"/>
  <c r="AW106" i="4"/>
  <c r="AW102" i="4"/>
  <c r="AW132" i="4"/>
  <c r="AW128" i="4"/>
  <c r="AW124" i="4"/>
  <c r="AW120" i="4"/>
  <c r="AW116" i="4"/>
  <c r="AW131" i="4"/>
  <c r="AW127" i="4"/>
  <c r="AW123" i="4"/>
  <c r="AW119" i="4"/>
  <c r="AW115" i="4"/>
  <c r="AW108" i="4"/>
  <c r="AW104" i="4"/>
  <c r="AW96" i="4"/>
  <c r="AW92" i="4"/>
  <c r="AW88" i="4"/>
  <c r="AW84" i="4"/>
  <c r="AW80" i="4"/>
  <c r="AW76" i="4"/>
  <c r="AW105" i="4"/>
  <c r="AW95" i="4"/>
  <c r="AW91" i="4"/>
  <c r="AW87" i="4"/>
  <c r="AW83" i="4"/>
  <c r="AW79" i="4"/>
  <c r="AW75" i="4"/>
  <c r="AW101" i="4"/>
  <c r="AW98" i="4"/>
  <c r="AW94" i="4"/>
  <c r="AW90" i="4"/>
  <c r="AW86" i="4"/>
  <c r="AW82" i="4"/>
  <c r="AW78" i="4"/>
  <c r="AW100" i="4"/>
  <c r="AW97" i="4"/>
  <c r="AW93" i="4"/>
  <c r="AW89" i="4"/>
  <c r="AW85" i="4"/>
  <c r="AW81" i="4"/>
  <c r="AW77" i="4"/>
  <c r="AW69" i="4"/>
  <c r="AW65" i="4"/>
  <c r="AW61" i="4"/>
  <c r="AW57" i="4"/>
  <c r="AW53" i="4"/>
  <c r="AW49" i="4"/>
  <c r="AW45" i="4"/>
  <c r="AW41" i="4"/>
  <c r="AW37" i="4"/>
  <c r="AW33" i="4"/>
  <c r="AW29" i="4"/>
  <c r="AW25" i="4"/>
  <c r="AW21" i="4"/>
  <c r="AW73" i="4"/>
  <c r="AW72" i="4"/>
  <c r="AW68" i="4"/>
  <c r="AW64" i="4"/>
  <c r="AW60" i="4"/>
  <c r="AW56" i="4"/>
  <c r="AW52" i="4"/>
  <c r="AW48" i="4"/>
  <c r="AW44" i="4"/>
  <c r="AW40" i="4"/>
  <c r="AW36" i="4"/>
  <c r="AW32" i="4"/>
  <c r="AW28" i="4"/>
  <c r="AW24" i="4"/>
  <c r="AW20" i="4"/>
  <c r="AW71" i="4"/>
  <c r="AW67" i="4"/>
  <c r="AW63" i="4"/>
  <c r="AW59" i="4"/>
  <c r="AW55" i="4"/>
  <c r="AW51" i="4"/>
  <c r="AW47" i="4"/>
  <c r="AW43" i="4"/>
  <c r="AW39" i="4"/>
  <c r="AW35" i="4"/>
  <c r="AW31" i="4"/>
  <c r="AW27" i="4"/>
  <c r="AW23" i="4"/>
  <c r="AW74" i="4"/>
  <c r="AW58" i="4"/>
  <c r="AW42" i="4"/>
  <c r="AW26" i="4"/>
  <c r="AW70" i="4"/>
  <c r="AW54" i="4"/>
  <c r="AW38" i="4"/>
  <c r="AW22" i="4"/>
  <c r="AW62" i="4"/>
  <c r="AW66" i="4"/>
  <c r="AW50" i="4"/>
  <c r="AW34" i="4"/>
  <c r="AW19" i="4"/>
  <c r="G281" i="4"/>
  <c r="G195" i="4"/>
  <c r="G123" i="4"/>
  <c r="G26" i="4"/>
  <c r="O286" i="4"/>
  <c r="O266" i="4"/>
  <c r="O260" i="4"/>
  <c r="O244" i="4"/>
  <c r="O197" i="4"/>
  <c r="O220" i="4"/>
  <c r="O175" i="4"/>
  <c r="O186" i="4"/>
  <c r="O154" i="4"/>
  <c r="O138" i="4"/>
  <c r="O113" i="4"/>
  <c r="O124" i="4"/>
  <c r="O90" i="4"/>
  <c r="O74" i="4"/>
  <c r="O72" i="4"/>
  <c r="O56" i="4"/>
  <c r="W296" i="4"/>
  <c r="W295" i="4"/>
  <c r="W298" i="4"/>
  <c r="W297" i="4"/>
  <c r="W291" i="4"/>
  <c r="W289" i="4"/>
  <c r="W285" i="4"/>
  <c r="W293" i="4"/>
  <c r="W288" i="4"/>
  <c r="W294" i="4"/>
  <c r="W280" i="4"/>
  <c r="W284" i="4"/>
  <c r="W275" i="4"/>
  <c r="W271" i="4"/>
  <c r="W267" i="4"/>
  <c r="W263" i="4"/>
  <c r="W283" i="4"/>
  <c r="W281" i="4"/>
  <c r="W279" i="4"/>
  <c r="W290" i="4"/>
  <c r="W287" i="4"/>
  <c r="W278" i="4"/>
  <c r="W274" i="4"/>
  <c r="W270" i="4"/>
  <c r="W266" i="4"/>
  <c r="W262" i="4"/>
  <c r="W277" i="4"/>
  <c r="W273" i="4"/>
  <c r="W269" i="4"/>
  <c r="W265" i="4"/>
  <c r="W261" i="4"/>
  <c r="W282" i="4"/>
  <c r="W259" i="4"/>
  <c r="W286" i="4"/>
  <c r="W276" i="4"/>
  <c r="W292" i="4"/>
  <c r="W272" i="4"/>
  <c r="W268" i="4"/>
  <c r="W255" i="4"/>
  <c r="W251" i="4"/>
  <c r="W247" i="4"/>
  <c r="W243" i="4"/>
  <c r="W239" i="4"/>
  <c r="W235" i="4"/>
  <c r="W231" i="4"/>
  <c r="W258" i="4"/>
  <c r="W260" i="4"/>
  <c r="W253" i="4"/>
  <c r="W249" i="4"/>
  <c r="W245" i="4"/>
  <c r="W241" i="4"/>
  <c r="W237" i="4"/>
  <c r="W256" i="4"/>
  <c r="W252" i="4"/>
  <c r="W248" i="4"/>
  <c r="W244" i="4"/>
  <c r="W240" i="4"/>
  <c r="W236" i="4"/>
  <c r="W250" i="4"/>
  <c r="W227" i="4"/>
  <c r="W223" i="4"/>
  <c r="W219" i="4"/>
  <c r="W215" i="4"/>
  <c r="W232" i="4"/>
  <c r="W257" i="4"/>
  <c r="W246" i="4"/>
  <c r="W234" i="4"/>
  <c r="W233" i="4"/>
  <c r="W230" i="4"/>
  <c r="W226" i="4"/>
  <c r="W222" i="4"/>
  <c r="W218" i="4"/>
  <c r="W214" i="4"/>
  <c r="W242" i="4"/>
  <c r="W229" i="4"/>
  <c r="W225" i="4"/>
  <c r="W221" i="4"/>
  <c r="W217" i="4"/>
  <c r="W264" i="4"/>
  <c r="W228" i="4"/>
  <c r="W224" i="4"/>
  <c r="W212" i="4"/>
  <c r="W208" i="4"/>
  <c r="W201" i="4"/>
  <c r="W197" i="4"/>
  <c r="W193" i="4"/>
  <c r="W189" i="4"/>
  <c r="W220" i="4"/>
  <c r="W216" i="4"/>
  <c r="W211" i="4"/>
  <c r="W200" i="4"/>
  <c r="W196" i="4"/>
  <c r="W192" i="4"/>
  <c r="W188" i="4"/>
  <c r="W254" i="4"/>
  <c r="W238" i="4"/>
  <c r="W210" i="4"/>
  <c r="W203" i="4"/>
  <c r="W199" i="4"/>
  <c r="W195" i="4"/>
  <c r="W191" i="4"/>
  <c r="W213" i="4"/>
  <c r="W209" i="4"/>
  <c r="W202" i="4"/>
  <c r="W198" i="4"/>
  <c r="W194" i="4"/>
  <c r="W190" i="4"/>
  <c r="W184" i="4"/>
  <c r="W180" i="4"/>
  <c r="W176" i="4"/>
  <c r="W172" i="4"/>
  <c r="W168" i="4"/>
  <c r="W164" i="4"/>
  <c r="W183" i="4"/>
  <c r="W179" i="4"/>
  <c r="W175" i="4"/>
  <c r="W171" i="4"/>
  <c r="W167" i="4"/>
  <c r="W163" i="4"/>
  <c r="W187" i="4"/>
  <c r="W186" i="4"/>
  <c r="W182" i="4"/>
  <c r="W178" i="4"/>
  <c r="W174" i="4"/>
  <c r="W170" i="4"/>
  <c r="W166" i="4"/>
  <c r="W162" i="4"/>
  <c r="W185" i="4"/>
  <c r="W181" i="4"/>
  <c r="W177" i="4"/>
  <c r="W173" i="4"/>
  <c r="W169" i="4"/>
  <c r="W165" i="4"/>
  <c r="W161" i="4"/>
  <c r="W160" i="4"/>
  <c r="W156" i="4"/>
  <c r="W152" i="4"/>
  <c r="W148" i="4"/>
  <c r="W144" i="4"/>
  <c r="W140" i="4"/>
  <c r="W136" i="4"/>
  <c r="W155" i="4"/>
  <c r="W151" i="4"/>
  <c r="W147" i="4"/>
  <c r="W143" i="4"/>
  <c r="W139" i="4"/>
  <c r="W135" i="4"/>
  <c r="W158" i="4"/>
  <c r="W154" i="4"/>
  <c r="W150" i="4"/>
  <c r="W146" i="4"/>
  <c r="W142" i="4"/>
  <c r="W138" i="4"/>
  <c r="W134" i="4"/>
  <c r="W159" i="4"/>
  <c r="W157" i="4"/>
  <c r="W153" i="4"/>
  <c r="W149" i="4"/>
  <c r="W145" i="4"/>
  <c r="W141" i="4"/>
  <c r="W137" i="4"/>
  <c r="W131" i="4"/>
  <c r="W127" i="4"/>
  <c r="W123" i="4"/>
  <c r="W119" i="4"/>
  <c r="W115" i="4"/>
  <c r="W108" i="4"/>
  <c r="W104" i="4"/>
  <c r="W100" i="4"/>
  <c r="W130" i="4"/>
  <c r="W126" i="4"/>
  <c r="W122" i="4"/>
  <c r="W118" i="4"/>
  <c r="W114" i="4"/>
  <c r="W107" i="4"/>
  <c r="W103" i="4"/>
  <c r="W99" i="4"/>
  <c r="W129" i="4"/>
  <c r="W125" i="4"/>
  <c r="W121" i="4"/>
  <c r="W117" i="4"/>
  <c r="W113" i="4"/>
  <c r="W133" i="4"/>
  <c r="W132" i="4"/>
  <c r="W128" i="4"/>
  <c r="W124" i="4"/>
  <c r="W120" i="4"/>
  <c r="W116" i="4"/>
  <c r="W97" i="4"/>
  <c r="W93" i="4"/>
  <c r="W89" i="4"/>
  <c r="W85" i="4"/>
  <c r="W81" i="4"/>
  <c r="W77" i="4"/>
  <c r="W73" i="4"/>
  <c r="W105" i="4"/>
  <c r="W96" i="4"/>
  <c r="W92" i="4"/>
  <c r="W88" i="4"/>
  <c r="W84" i="4"/>
  <c r="W80" i="4"/>
  <c r="W76" i="4"/>
  <c r="W106" i="4"/>
  <c r="W95" i="4"/>
  <c r="W91" i="4"/>
  <c r="W87" i="4"/>
  <c r="W83" i="4"/>
  <c r="W79" i="4"/>
  <c r="W75" i="4"/>
  <c r="W101" i="4"/>
  <c r="W102" i="4"/>
  <c r="W98" i="4"/>
  <c r="W94" i="4"/>
  <c r="W90" i="4"/>
  <c r="W86" i="4"/>
  <c r="W82" i="4"/>
  <c r="W78" i="4"/>
  <c r="W70" i="4"/>
  <c r="W66" i="4"/>
  <c r="W62" i="4"/>
  <c r="W58" i="4"/>
  <c r="W54" i="4"/>
  <c r="W50" i="4"/>
  <c r="W46" i="4"/>
  <c r="W42" i="4"/>
  <c r="W38" i="4"/>
  <c r="W34" i="4"/>
  <c r="W30" i="4"/>
  <c r="W26" i="4"/>
  <c r="W22" i="4"/>
  <c r="W69" i="4"/>
  <c r="W65" i="4"/>
  <c r="W61" i="4"/>
  <c r="W57" i="4"/>
  <c r="W53" i="4"/>
  <c r="W49" i="4"/>
  <c r="W45" i="4"/>
  <c r="W41" i="4"/>
  <c r="W37" i="4"/>
  <c r="W33" i="4"/>
  <c r="W29" i="4"/>
  <c r="W25" i="4"/>
  <c r="W21" i="4"/>
  <c r="W74" i="4"/>
  <c r="W72" i="4"/>
  <c r="W68" i="4"/>
  <c r="W64" i="4"/>
  <c r="W60" i="4"/>
  <c r="W56" i="4"/>
  <c r="W52" i="4"/>
  <c r="W48" i="4"/>
  <c r="W44" i="4"/>
  <c r="W40" i="4"/>
  <c r="W36" i="4"/>
  <c r="W32" i="4"/>
  <c r="W28" i="4"/>
  <c r="W24" i="4"/>
  <c r="W63" i="4"/>
  <c r="W47" i="4"/>
  <c r="W31" i="4"/>
  <c r="W18" i="4"/>
  <c r="W59" i="4"/>
  <c r="W43" i="4"/>
  <c r="W27" i="4"/>
  <c r="W20" i="4"/>
  <c r="W71" i="4"/>
  <c r="W55" i="4"/>
  <c r="W39" i="4"/>
  <c r="W23" i="4"/>
  <c r="W67" i="4"/>
  <c r="AE296" i="4"/>
  <c r="AE295" i="4"/>
  <c r="AE298" i="4"/>
  <c r="AE297" i="4"/>
  <c r="AE292" i="4"/>
  <c r="AE289" i="4"/>
  <c r="AE285" i="4"/>
  <c r="AE288" i="4"/>
  <c r="AE283" i="4"/>
  <c r="AE290" i="4"/>
  <c r="AE275" i="4"/>
  <c r="AE271" i="4"/>
  <c r="AE267" i="4"/>
  <c r="AE263" i="4"/>
  <c r="AE293" i="4"/>
  <c r="AE294" i="4"/>
  <c r="AE281" i="4"/>
  <c r="AE279" i="4"/>
  <c r="AE278" i="4"/>
  <c r="AE274" i="4"/>
  <c r="AE270" i="4"/>
  <c r="AE266" i="4"/>
  <c r="AE262" i="4"/>
  <c r="AE284" i="4"/>
  <c r="AE277" i="4"/>
  <c r="AE273" i="4"/>
  <c r="AE269" i="4"/>
  <c r="AE265" i="4"/>
  <c r="AE261" i="4"/>
  <c r="AE286" i="4"/>
  <c r="AE259" i="4"/>
  <c r="AE287" i="4"/>
  <c r="AE272" i="4"/>
  <c r="AE268" i="4"/>
  <c r="AE257" i="4"/>
  <c r="AE291" i="4"/>
  <c r="AE282" i="4"/>
  <c r="AE280" i="4"/>
  <c r="AE276" i="4"/>
  <c r="AE264" i="4"/>
  <c r="AE258" i="4"/>
  <c r="AE255" i="4"/>
  <c r="AE251" i="4"/>
  <c r="AE247" i="4"/>
  <c r="AE243" i="4"/>
  <c r="AE239" i="4"/>
  <c r="AE235" i="4"/>
  <c r="AE231" i="4"/>
  <c r="AE253" i="4"/>
  <c r="AE249" i="4"/>
  <c r="AE245" i="4"/>
  <c r="AE241" i="4"/>
  <c r="AE237" i="4"/>
  <c r="AE256" i="4"/>
  <c r="AE252" i="4"/>
  <c r="AE248" i="4"/>
  <c r="AE244" i="4"/>
  <c r="AE240" i="4"/>
  <c r="AE236" i="4"/>
  <c r="AE246" i="4"/>
  <c r="AE227" i="4"/>
  <c r="AE223" i="4"/>
  <c r="AE219" i="4"/>
  <c r="AE215" i="4"/>
  <c r="AE260" i="4"/>
  <c r="AE242" i="4"/>
  <c r="AE232" i="4"/>
  <c r="AE230" i="4"/>
  <c r="AE226" i="4"/>
  <c r="AE222" i="4"/>
  <c r="AE218" i="4"/>
  <c r="AE214" i="4"/>
  <c r="AE254" i="4"/>
  <c r="AE238" i="4"/>
  <c r="AE233" i="4"/>
  <c r="AE229" i="4"/>
  <c r="AE225" i="4"/>
  <c r="AE221" i="4"/>
  <c r="AE217" i="4"/>
  <c r="AE213" i="4"/>
  <c r="AE224" i="4"/>
  <c r="AE220" i="4"/>
  <c r="AE212" i="4"/>
  <c r="AE208" i="4"/>
  <c r="AE201" i="4"/>
  <c r="AE197" i="4"/>
  <c r="AE193" i="4"/>
  <c r="AE189" i="4"/>
  <c r="AE250" i="4"/>
  <c r="AE216" i="4"/>
  <c r="AE211" i="4"/>
  <c r="AE200" i="4"/>
  <c r="AE196" i="4"/>
  <c r="AE192" i="4"/>
  <c r="AE188" i="4"/>
  <c r="AE210" i="4"/>
  <c r="AE203" i="4"/>
  <c r="AE199" i="4"/>
  <c r="AE195" i="4"/>
  <c r="AE191" i="4"/>
  <c r="AE234" i="4"/>
  <c r="AE228" i="4"/>
  <c r="AE209" i="4"/>
  <c r="AE202" i="4"/>
  <c r="AE198" i="4"/>
  <c r="AE194" i="4"/>
  <c r="AE190" i="4"/>
  <c r="AE184" i="4"/>
  <c r="AE180" i="4"/>
  <c r="AE176" i="4"/>
  <c r="AE172" i="4"/>
  <c r="AE168" i="4"/>
  <c r="AE164" i="4"/>
  <c r="AE183" i="4"/>
  <c r="AE179" i="4"/>
  <c r="AE175" i="4"/>
  <c r="AE171" i="4"/>
  <c r="AE167" i="4"/>
  <c r="AE163" i="4"/>
  <c r="AE186" i="4"/>
  <c r="AE182" i="4"/>
  <c r="AE178" i="4"/>
  <c r="AE174" i="4"/>
  <c r="AE170" i="4"/>
  <c r="AE166" i="4"/>
  <c r="AE162" i="4"/>
  <c r="AE187" i="4"/>
  <c r="AE185" i="4"/>
  <c r="AE181" i="4"/>
  <c r="AE177" i="4"/>
  <c r="AE173" i="4"/>
  <c r="AE169" i="4"/>
  <c r="AE165" i="4"/>
  <c r="AE161" i="4"/>
  <c r="AE156" i="4"/>
  <c r="AE152" i="4"/>
  <c r="AE148" i="4"/>
  <c r="AE144" i="4"/>
  <c r="AE140" i="4"/>
  <c r="AE136" i="4"/>
  <c r="AE160" i="4"/>
  <c r="AE155" i="4"/>
  <c r="AE151" i="4"/>
  <c r="AE147" i="4"/>
  <c r="AE143" i="4"/>
  <c r="AE139" i="4"/>
  <c r="AE135" i="4"/>
  <c r="AE158" i="4"/>
  <c r="AE154" i="4"/>
  <c r="AE150" i="4"/>
  <c r="AE146" i="4"/>
  <c r="AE142" i="4"/>
  <c r="AE138" i="4"/>
  <c r="AE134" i="4"/>
  <c r="AE157" i="4"/>
  <c r="AE153" i="4"/>
  <c r="AE149" i="4"/>
  <c r="AE145" i="4"/>
  <c r="AE141" i="4"/>
  <c r="AE137" i="4"/>
  <c r="AE159" i="4"/>
  <c r="AE133" i="4"/>
  <c r="AE131" i="4"/>
  <c r="AE127" i="4"/>
  <c r="AE123" i="4"/>
  <c r="AE119" i="4"/>
  <c r="AE115" i="4"/>
  <c r="AE108" i="4"/>
  <c r="AE104" i="4"/>
  <c r="AE100" i="4"/>
  <c r="AE130" i="4"/>
  <c r="AE126" i="4"/>
  <c r="AE122" i="4"/>
  <c r="AE118" i="4"/>
  <c r="AE114" i="4"/>
  <c r="AE107" i="4"/>
  <c r="AE103" i="4"/>
  <c r="AE99" i="4"/>
  <c r="AE129" i="4"/>
  <c r="AE125" i="4"/>
  <c r="AE121" i="4"/>
  <c r="AE117" i="4"/>
  <c r="AE113" i="4"/>
  <c r="AE132" i="4"/>
  <c r="AE128" i="4"/>
  <c r="AE124" i="4"/>
  <c r="AE120" i="4"/>
  <c r="AE116" i="4"/>
  <c r="AE105" i="4"/>
  <c r="AE101" i="4"/>
  <c r="AE97" i="4"/>
  <c r="AE93" i="4"/>
  <c r="AE89" i="4"/>
  <c r="AE85" i="4"/>
  <c r="AE81" i="4"/>
  <c r="AE77" i="4"/>
  <c r="AE73" i="4"/>
  <c r="AE106" i="4"/>
  <c r="AE102" i="4"/>
  <c r="AE96" i="4"/>
  <c r="AE92" i="4"/>
  <c r="AE88" i="4"/>
  <c r="AE84" i="4"/>
  <c r="AE80" i="4"/>
  <c r="AE76" i="4"/>
  <c r="AE95" i="4"/>
  <c r="AE91" i="4"/>
  <c r="AE87" i="4"/>
  <c r="AE83" i="4"/>
  <c r="AE79" i="4"/>
  <c r="AE75" i="4"/>
  <c r="AE98" i="4"/>
  <c r="AE94" i="4"/>
  <c r="AE90" i="4"/>
  <c r="AE86" i="4"/>
  <c r="AE82" i="4"/>
  <c r="AE78" i="4"/>
  <c r="AE70" i="4"/>
  <c r="AE66" i="4"/>
  <c r="AE62" i="4"/>
  <c r="AE58" i="4"/>
  <c r="AE54" i="4"/>
  <c r="AE50" i="4"/>
  <c r="AE46" i="4"/>
  <c r="AE42" i="4"/>
  <c r="AE38" i="4"/>
  <c r="AE34" i="4"/>
  <c r="AE30" i="4"/>
  <c r="AE26" i="4"/>
  <c r="AE22" i="4"/>
  <c r="AE69" i="4"/>
  <c r="AE65" i="4"/>
  <c r="AE61" i="4"/>
  <c r="AE57" i="4"/>
  <c r="AE53" i="4"/>
  <c r="AE49" i="4"/>
  <c r="AE45" i="4"/>
  <c r="AE41" i="4"/>
  <c r="AE37" i="4"/>
  <c r="AE33" i="4"/>
  <c r="AE29" i="4"/>
  <c r="AE25" i="4"/>
  <c r="AE21" i="4"/>
  <c r="AE72" i="4"/>
  <c r="AE68" i="4"/>
  <c r="AE64" i="4"/>
  <c r="AE60" i="4"/>
  <c r="AE56" i="4"/>
  <c r="AE52" i="4"/>
  <c r="AE48" i="4"/>
  <c r="AE44" i="4"/>
  <c r="AE40" i="4"/>
  <c r="AE36" i="4"/>
  <c r="AE32" i="4"/>
  <c r="AE28" i="4"/>
  <c r="AE24" i="4"/>
  <c r="AE20" i="4"/>
  <c r="AE74" i="4"/>
  <c r="AE59" i="4"/>
  <c r="AE43" i="4"/>
  <c r="AE27" i="4"/>
  <c r="AE18" i="4"/>
  <c r="AE71" i="4"/>
  <c r="AE55" i="4"/>
  <c r="AE39" i="4"/>
  <c r="AE23" i="4"/>
  <c r="AE67" i="4"/>
  <c r="AE51" i="4"/>
  <c r="AE35" i="4"/>
  <c r="AE63" i="4"/>
  <c r="AM296" i="4"/>
  <c r="AM295" i="4"/>
  <c r="AM298" i="4"/>
  <c r="AM297" i="4"/>
  <c r="AM291" i="4"/>
  <c r="AM293" i="4"/>
  <c r="AM289" i="4"/>
  <c r="AM285" i="4"/>
  <c r="AM294" i="4"/>
  <c r="AM292" i="4"/>
  <c r="AM288" i="4"/>
  <c r="AM286" i="4"/>
  <c r="AM284" i="4"/>
  <c r="AM282" i="4"/>
  <c r="AM275" i="4"/>
  <c r="AM271" i="4"/>
  <c r="AM267" i="4"/>
  <c r="AM263" i="4"/>
  <c r="AM259" i="4"/>
  <c r="AM283" i="4"/>
  <c r="AM278" i="4"/>
  <c r="AM274" i="4"/>
  <c r="AM270" i="4"/>
  <c r="AM266" i="4"/>
  <c r="AM262" i="4"/>
  <c r="AM287" i="4"/>
  <c r="AM277" i="4"/>
  <c r="AM273" i="4"/>
  <c r="AM269" i="4"/>
  <c r="AM265" i="4"/>
  <c r="AM261" i="4"/>
  <c r="AM290" i="4"/>
  <c r="AM268" i="4"/>
  <c r="AM281" i="4"/>
  <c r="AM276" i="4"/>
  <c r="AM280" i="4"/>
  <c r="AM279" i="4"/>
  <c r="AM264" i="4"/>
  <c r="AM257" i="4"/>
  <c r="AM272" i="4"/>
  <c r="AM255" i="4"/>
  <c r="AM251" i="4"/>
  <c r="AM247" i="4"/>
  <c r="AM243" i="4"/>
  <c r="AM239" i="4"/>
  <c r="AM235" i="4"/>
  <c r="AM231" i="4"/>
  <c r="AM253" i="4"/>
  <c r="AM249" i="4"/>
  <c r="AM245" i="4"/>
  <c r="AM241" i="4"/>
  <c r="AM237" i="4"/>
  <c r="AM258" i="4"/>
  <c r="AM252" i="4"/>
  <c r="AM248" i="4"/>
  <c r="AM244" i="4"/>
  <c r="AM240" i="4"/>
  <c r="AM236" i="4"/>
  <c r="AM256" i="4"/>
  <c r="AM242" i="4"/>
  <c r="AM227" i="4"/>
  <c r="AM223" i="4"/>
  <c r="AM219" i="4"/>
  <c r="AM215" i="4"/>
  <c r="AM260" i="4"/>
  <c r="AM254" i="4"/>
  <c r="AM238" i="4"/>
  <c r="AM234" i="4"/>
  <c r="AM230" i="4"/>
  <c r="AM226" i="4"/>
  <c r="AM222" i="4"/>
  <c r="AM218" i="4"/>
  <c r="AM214" i="4"/>
  <c r="AM250" i="4"/>
  <c r="AM232" i="4"/>
  <c r="AM229" i="4"/>
  <c r="AM225" i="4"/>
  <c r="AM221" i="4"/>
  <c r="AM217" i="4"/>
  <c r="AM213" i="4"/>
  <c r="AM246" i="4"/>
  <c r="AM220" i="4"/>
  <c r="AM216" i="4"/>
  <c r="AM212" i="4"/>
  <c r="AM208" i="4"/>
  <c r="AM201" i="4"/>
  <c r="AM197" i="4"/>
  <c r="AM193" i="4"/>
  <c r="AM189" i="4"/>
  <c r="AM233" i="4"/>
  <c r="AM211" i="4"/>
  <c r="AM200" i="4"/>
  <c r="AM196" i="4"/>
  <c r="AM192" i="4"/>
  <c r="AM188" i="4"/>
  <c r="AM210" i="4"/>
  <c r="AM203" i="4"/>
  <c r="AM199" i="4"/>
  <c r="AM195" i="4"/>
  <c r="AM191" i="4"/>
  <c r="AM228" i="4"/>
  <c r="AM224" i="4"/>
  <c r="AM209" i="4"/>
  <c r="AM202" i="4"/>
  <c r="AM198" i="4"/>
  <c r="AM194" i="4"/>
  <c r="AM190" i="4"/>
  <c r="AM184" i="4"/>
  <c r="AM180" i="4"/>
  <c r="AM176" i="4"/>
  <c r="AM172" i="4"/>
  <c r="AM168" i="4"/>
  <c r="AM164" i="4"/>
  <c r="AM187" i="4"/>
  <c r="AM183" i="4"/>
  <c r="AM179" i="4"/>
  <c r="AM175" i="4"/>
  <c r="AM171" i="4"/>
  <c r="AM167" i="4"/>
  <c r="AM163" i="4"/>
  <c r="AM182" i="4"/>
  <c r="AM178" i="4"/>
  <c r="AM174" i="4"/>
  <c r="AM170" i="4"/>
  <c r="AM166" i="4"/>
  <c r="AM162" i="4"/>
  <c r="AM186" i="4"/>
  <c r="AM185" i="4"/>
  <c r="AM181" i="4"/>
  <c r="AM177" i="4"/>
  <c r="AM173" i="4"/>
  <c r="AM169" i="4"/>
  <c r="AM165" i="4"/>
  <c r="AM161" i="4"/>
  <c r="AM156" i="4"/>
  <c r="AM152" i="4"/>
  <c r="AM148" i="4"/>
  <c r="AM144" i="4"/>
  <c r="AM140" i="4"/>
  <c r="AM136" i="4"/>
  <c r="AM159" i="4"/>
  <c r="AM155" i="4"/>
  <c r="AM151" i="4"/>
  <c r="AM147" i="4"/>
  <c r="AM143" i="4"/>
  <c r="AM139" i="4"/>
  <c r="AM135" i="4"/>
  <c r="AM160" i="4"/>
  <c r="AM154" i="4"/>
  <c r="AM150" i="4"/>
  <c r="AM146" i="4"/>
  <c r="AM142" i="4"/>
  <c r="AM138" i="4"/>
  <c r="AM134" i="4"/>
  <c r="AM158" i="4"/>
  <c r="AM157" i="4"/>
  <c r="AM153" i="4"/>
  <c r="AM149" i="4"/>
  <c r="AM145" i="4"/>
  <c r="AM141" i="4"/>
  <c r="AM137" i="4"/>
  <c r="AM133" i="4"/>
  <c r="AM131" i="4"/>
  <c r="AM127" i="4"/>
  <c r="AM123" i="4"/>
  <c r="AM119" i="4"/>
  <c r="AM115" i="4"/>
  <c r="AM108" i="4"/>
  <c r="AM104" i="4"/>
  <c r="AM100" i="4"/>
  <c r="AM130" i="4"/>
  <c r="AM126" i="4"/>
  <c r="AM122" i="4"/>
  <c r="AM118" i="4"/>
  <c r="AM114" i="4"/>
  <c r="AM107" i="4"/>
  <c r="AM103" i="4"/>
  <c r="AM99" i="4"/>
  <c r="AM129" i="4"/>
  <c r="AM125" i="4"/>
  <c r="AM121" i="4"/>
  <c r="AM117" i="4"/>
  <c r="AM113" i="4"/>
  <c r="AM132" i="4"/>
  <c r="AM128" i="4"/>
  <c r="AM124" i="4"/>
  <c r="AM120" i="4"/>
  <c r="AM116" i="4"/>
  <c r="AM106" i="4"/>
  <c r="AM97" i="4"/>
  <c r="AM93" i="4"/>
  <c r="AM89" i="4"/>
  <c r="AM85" i="4"/>
  <c r="AM81" i="4"/>
  <c r="AM77" i="4"/>
  <c r="AM73" i="4"/>
  <c r="AM96" i="4"/>
  <c r="AM92" i="4"/>
  <c r="AM88" i="4"/>
  <c r="AM84" i="4"/>
  <c r="AM80" i="4"/>
  <c r="AM76" i="4"/>
  <c r="AM101" i="4"/>
  <c r="AM95" i="4"/>
  <c r="AM91" i="4"/>
  <c r="AM87" i="4"/>
  <c r="AM83" i="4"/>
  <c r="AM79" i="4"/>
  <c r="AM75" i="4"/>
  <c r="AM105" i="4"/>
  <c r="AM102" i="4"/>
  <c r="AM98" i="4"/>
  <c r="AM94" i="4"/>
  <c r="AM90" i="4"/>
  <c r="AM86" i="4"/>
  <c r="AM82" i="4"/>
  <c r="AM78" i="4"/>
  <c r="AM70" i="4"/>
  <c r="AM66" i="4"/>
  <c r="AM62" i="4"/>
  <c r="AM58" i="4"/>
  <c r="AM54" i="4"/>
  <c r="AM50" i="4"/>
  <c r="AM46" i="4"/>
  <c r="AM42" i="4"/>
  <c r="AM38" i="4"/>
  <c r="AM34" i="4"/>
  <c r="AM30" i="4"/>
  <c r="AM26" i="4"/>
  <c r="AM22" i="4"/>
  <c r="AM69" i="4"/>
  <c r="AM65" i="4"/>
  <c r="AM61" i="4"/>
  <c r="AM57" i="4"/>
  <c r="AM53" i="4"/>
  <c r="AM49" i="4"/>
  <c r="AM45" i="4"/>
  <c r="AM41" i="4"/>
  <c r="AM37" i="4"/>
  <c r="AM33" i="4"/>
  <c r="AM29" i="4"/>
  <c r="AM25" i="4"/>
  <c r="AM21" i="4"/>
  <c r="AM74" i="4"/>
  <c r="AM72" i="4"/>
  <c r="AM68" i="4"/>
  <c r="AM64" i="4"/>
  <c r="AM60" i="4"/>
  <c r="AM56" i="4"/>
  <c r="AM52" i="4"/>
  <c r="AM48" i="4"/>
  <c r="AM44" i="4"/>
  <c r="AM40" i="4"/>
  <c r="AM36" i="4"/>
  <c r="AM32" i="4"/>
  <c r="AM28" i="4"/>
  <c r="AM24" i="4"/>
  <c r="AM20" i="4"/>
  <c r="AM71" i="4"/>
  <c r="AM55" i="4"/>
  <c r="AM39" i="4"/>
  <c r="AM23" i="4"/>
  <c r="AM18" i="4"/>
  <c r="AM67" i="4"/>
  <c r="AM51" i="4"/>
  <c r="AM35" i="4"/>
  <c r="AM59" i="4"/>
  <c r="AM63" i="4"/>
  <c r="AM47" i="4"/>
  <c r="AM31" i="4"/>
  <c r="AU296" i="4"/>
  <c r="AU295" i="4"/>
  <c r="AU298" i="4"/>
  <c r="AU297" i="4"/>
  <c r="AU294" i="4"/>
  <c r="AU289" i="4"/>
  <c r="AU285" i="4"/>
  <c r="AU291" i="4"/>
  <c r="AU288" i="4"/>
  <c r="AU293" i="4"/>
  <c r="AU292" i="4"/>
  <c r="AU286" i="4"/>
  <c r="AU283" i="4"/>
  <c r="AU280" i="4"/>
  <c r="AU275" i="4"/>
  <c r="AU271" i="4"/>
  <c r="AU267" i="4"/>
  <c r="AU263" i="4"/>
  <c r="AU259" i="4"/>
  <c r="AU287" i="4"/>
  <c r="AU282" i="4"/>
  <c r="AU278" i="4"/>
  <c r="AU274" i="4"/>
  <c r="AU270" i="4"/>
  <c r="AU266" i="4"/>
  <c r="AU262" i="4"/>
  <c r="AU290" i="4"/>
  <c r="AU284" i="4"/>
  <c r="AU281" i="4"/>
  <c r="AU279" i="4"/>
  <c r="AU277" i="4"/>
  <c r="AU273" i="4"/>
  <c r="AU269" i="4"/>
  <c r="AU265" i="4"/>
  <c r="AU261" i="4"/>
  <c r="AU276" i="4"/>
  <c r="AU264" i="4"/>
  <c r="AU272" i="4"/>
  <c r="AU257" i="4"/>
  <c r="AU268" i="4"/>
  <c r="AU256" i="4"/>
  <c r="AU255" i="4"/>
  <c r="AU251" i="4"/>
  <c r="AU247" i="4"/>
  <c r="AU243" i="4"/>
  <c r="AU239" i="4"/>
  <c r="AU235" i="4"/>
  <c r="AU231" i="4"/>
  <c r="AU253" i="4"/>
  <c r="AU249" i="4"/>
  <c r="AU245" i="4"/>
  <c r="AU241" i="4"/>
  <c r="AU237" i="4"/>
  <c r="AU252" i="4"/>
  <c r="AU248" i="4"/>
  <c r="AU244" i="4"/>
  <c r="AU240" i="4"/>
  <c r="AU236" i="4"/>
  <c r="AU260" i="4"/>
  <c r="AU258" i="4"/>
  <c r="AU254" i="4"/>
  <c r="AU238" i="4"/>
  <c r="AU233" i="4"/>
  <c r="AU227" i="4"/>
  <c r="AU223" i="4"/>
  <c r="AU219" i="4"/>
  <c r="AU215" i="4"/>
  <c r="AU250" i="4"/>
  <c r="AU226" i="4"/>
  <c r="AU222" i="4"/>
  <c r="AU218" i="4"/>
  <c r="AU214" i="4"/>
  <c r="AU230" i="4"/>
  <c r="AU246" i="4"/>
  <c r="AU229" i="4"/>
  <c r="AU225" i="4"/>
  <c r="AU221" i="4"/>
  <c r="AU217" i="4"/>
  <c r="AU213" i="4"/>
  <c r="AU216" i="4"/>
  <c r="AU212" i="4"/>
  <c r="AU208" i="4"/>
  <c r="AU201" i="4"/>
  <c r="AU197" i="4"/>
  <c r="AU193" i="4"/>
  <c r="AU189" i="4"/>
  <c r="AU211" i="4"/>
  <c r="AU200" i="4"/>
  <c r="AU196" i="4"/>
  <c r="AU192" i="4"/>
  <c r="AU188" i="4"/>
  <c r="AU228" i="4"/>
  <c r="AU210" i="4"/>
  <c r="AU203" i="4"/>
  <c r="AU199" i="4"/>
  <c r="AU195" i="4"/>
  <c r="AU191" i="4"/>
  <c r="AU242" i="4"/>
  <c r="AU234" i="4"/>
  <c r="AU232" i="4"/>
  <c r="AU224" i="4"/>
  <c r="AU220" i="4"/>
  <c r="AU209" i="4"/>
  <c r="AU202" i="4"/>
  <c r="AU198" i="4"/>
  <c r="AU194" i="4"/>
  <c r="AU190" i="4"/>
  <c r="AU184" i="4"/>
  <c r="AU180" i="4"/>
  <c r="AU176" i="4"/>
  <c r="AU172" i="4"/>
  <c r="AU168" i="4"/>
  <c r="AU164" i="4"/>
  <c r="AU183" i="4"/>
  <c r="AU179" i="4"/>
  <c r="AU175" i="4"/>
  <c r="AU171" i="4"/>
  <c r="AU167" i="4"/>
  <c r="AU163" i="4"/>
  <c r="AU187" i="4"/>
  <c r="AU182" i="4"/>
  <c r="AU178" i="4"/>
  <c r="AU174" i="4"/>
  <c r="AU170" i="4"/>
  <c r="AU166" i="4"/>
  <c r="AU162" i="4"/>
  <c r="AU186" i="4"/>
  <c r="AU185" i="4"/>
  <c r="AU181" i="4"/>
  <c r="AU177" i="4"/>
  <c r="AU173" i="4"/>
  <c r="AU169" i="4"/>
  <c r="AU165" i="4"/>
  <c r="AU161" i="4"/>
  <c r="AU158" i="4"/>
  <c r="AU156" i="4"/>
  <c r="AU152" i="4"/>
  <c r="AU148" i="4"/>
  <c r="AU144" i="4"/>
  <c r="AU140" i="4"/>
  <c r="AU136" i="4"/>
  <c r="AU155" i="4"/>
  <c r="AU151" i="4"/>
  <c r="AU147" i="4"/>
  <c r="AU143" i="4"/>
  <c r="AU139" i="4"/>
  <c r="AU135" i="4"/>
  <c r="AU159" i="4"/>
  <c r="AU154" i="4"/>
  <c r="AU150" i="4"/>
  <c r="AU146" i="4"/>
  <c r="AU142" i="4"/>
  <c r="AU138" i="4"/>
  <c r="AU134" i="4"/>
  <c r="AU157" i="4"/>
  <c r="AU153" i="4"/>
  <c r="AU149" i="4"/>
  <c r="AU145" i="4"/>
  <c r="AU141" i="4"/>
  <c r="AU137" i="4"/>
  <c r="AU160" i="4"/>
  <c r="AU131" i="4"/>
  <c r="AU127" i="4"/>
  <c r="AU123" i="4"/>
  <c r="AU119" i="4"/>
  <c r="AU115" i="4"/>
  <c r="AU108" i="4"/>
  <c r="AU104" i="4"/>
  <c r="AU100" i="4"/>
  <c r="AU130" i="4"/>
  <c r="AU126" i="4"/>
  <c r="AU122" i="4"/>
  <c r="AU118" i="4"/>
  <c r="AU114" i="4"/>
  <c r="AU107" i="4"/>
  <c r="AU103" i="4"/>
  <c r="AU99" i="4"/>
  <c r="AU133" i="4"/>
  <c r="AU129" i="4"/>
  <c r="AU125" i="4"/>
  <c r="AU121" i="4"/>
  <c r="AU117" i="4"/>
  <c r="AU113" i="4"/>
  <c r="AU132" i="4"/>
  <c r="AU128" i="4"/>
  <c r="AU124" i="4"/>
  <c r="AU120" i="4"/>
  <c r="AU116" i="4"/>
  <c r="AU97" i="4"/>
  <c r="AU93" i="4"/>
  <c r="AU89" i="4"/>
  <c r="AU85" i="4"/>
  <c r="AU81" i="4"/>
  <c r="AU77" i="4"/>
  <c r="AU73" i="4"/>
  <c r="AU102" i="4"/>
  <c r="AU96" i="4"/>
  <c r="AU92" i="4"/>
  <c r="AU88" i="4"/>
  <c r="AU84" i="4"/>
  <c r="AU80" i="4"/>
  <c r="AU76" i="4"/>
  <c r="AU105" i="4"/>
  <c r="AU95" i="4"/>
  <c r="AU91" i="4"/>
  <c r="AU87" i="4"/>
  <c r="AU83" i="4"/>
  <c r="AU79" i="4"/>
  <c r="AU75" i="4"/>
  <c r="AU106" i="4"/>
  <c r="AU101" i="4"/>
  <c r="AU98" i="4"/>
  <c r="AU94" i="4"/>
  <c r="AU90" i="4"/>
  <c r="AU86" i="4"/>
  <c r="AU82" i="4"/>
  <c r="AU78" i="4"/>
  <c r="AU70" i="4"/>
  <c r="AU66" i="4"/>
  <c r="AU62" i="4"/>
  <c r="AU58" i="4"/>
  <c r="AU54" i="4"/>
  <c r="AU50" i="4"/>
  <c r="AU46" i="4"/>
  <c r="AU42" i="4"/>
  <c r="AU38" i="4"/>
  <c r="AU34" i="4"/>
  <c r="AU30" i="4"/>
  <c r="AU26" i="4"/>
  <c r="AU22" i="4"/>
  <c r="AU69" i="4"/>
  <c r="AU65" i="4"/>
  <c r="AU61" i="4"/>
  <c r="AU57" i="4"/>
  <c r="AU53" i="4"/>
  <c r="AU49" i="4"/>
  <c r="AU45" i="4"/>
  <c r="AU41" i="4"/>
  <c r="AU37" i="4"/>
  <c r="AU33" i="4"/>
  <c r="AU29" i="4"/>
  <c r="AU25" i="4"/>
  <c r="AU21" i="4"/>
  <c r="AU72" i="4"/>
  <c r="AU68" i="4"/>
  <c r="AU64" i="4"/>
  <c r="AU60" i="4"/>
  <c r="AU56" i="4"/>
  <c r="AU52" i="4"/>
  <c r="AU48" i="4"/>
  <c r="AU44" i="4"/>
  <c r="AU40" i="4"/>
  <c r="AU36" i="4"/>
  <c r="AU32" i="4"/>
  <c r="AU28" i="4"/>
  <c r="AU24" i="4"/>
  <c r="AU20" i="4"/>
  <c r="AU74" i="4"/>
  <c r="AU67" i="4"/>
  <c r="AU51" i="4"/>
  <c r="AU35" i="4"/>
  <c r="AU18" i="4"/>
  <c r="AU63" i="4"/>
  <c r="AU47" i="4"/>
  <c r="AU31" i="4"/>
  <c r="AU59" i="4"/>
  <c r="AU43" i="4"/>
  <c r="AU27" i="4"/>
  <c r="AU71" i="4"/>
  <c r="AU55" i="4"/>
  <c r="C298" i="4"/>
  <c r="C294" i="4"/>
  <c r="C297" i="4"/>
  <c r="C292" i="4"/>
  <c r="C289" i="4"/>
  <c r="C293" i="4"/>
  <c r="C295" i="4"/>
  <c r="C291" i="4"/>
  <c r="C287" i="4"/>
  <c r="C283" i="4"/>
  <c r="C296" i="4"/>
  <c r="C290" i="4"/>
  <c r="C286" i="4"/>
  <c r="C288" i="4"/>
  <c r="C277" i="4"/>
  <c r="C273" i="4"/>
  <c r="C269" i="4"/>
  <c r="C265" i="4"/>
  <c r="C261" i="4"/>
  <c r="C285" i="4"/>
  <c r="C276" i="4"/>
  <c r="C272" i="4"/>
  <c r="C268" i="4"/>
  <c r="C264" i="4"/>
  <c r="C260" i="4"/>
  <c r="C279" i="4"/>
  <c r="C275" i="4"/>
  <c r="C271" i="4"/>
  <c r="C267" i="4"/>
  <c r="C263" i="4"/>
  <c r="C280" i="4"/>
  <c r="C270" i="4"/>
  <c r="C278" i="4"/>
  <c r="C266" i="4"/>
  <c r="C259" i="4"/>
  <c r="C284" i="4"/>
  <c r="C274" i="4"/>
  <c r="C282" i="4"/>
  <c r="C281" i="4"/>
  <c r="C262" i="4"/>
  <c r="C253" i="4"/>
  <c r="C249" i="4"/>
  <c r="C245" i="4"/>
  <c r="C241" i="4"/>
  <c r="C237" i="4"/>
  <c r="C233" i="4"/>
  <c r="C257" i="4"/>
  <c r="C255" i="4"/>
  <c r="C251" i="4"/>
  <c r="C247" i="4"/>
  <c r="C243" i="4"/>
  <c r="C239" i="4"/>
  <c r="C235" i="4"/>
  <c r="C254" i="4"/>
  <c r="C250" i="4"/>
  <c r="C246" i="4"/>
  <c r="C242" i="4"/>
  <c r="C238" i="4"/>
  <c r="C258" i="4"/>
  <c r="C244" i="4"/>
  <c r="C229" i="4"/>
  <c r="C225" i="4"/>
  <c r="C221" i="4"/>
  <c r="C217" i="4"/>
  <c r="C256" i="4"/>
  <c r="C240" i="4"/>
  <c r="C236" i="4"/>
  <c r="C232" i="4"/>
  <c r="C228" i="4"/>
  <c r="C224" i="4"/>
  <c r="C220" i="4"/>
  <c r="C216" i="4"/>
  <c r="C252" i="4"/>
  <c r="C234" i="4"/>
  <c r="C227" i="4"/>
  <c r="C223" i="4"/>
  <c r="C219" i="4"/>
  <c r="C215" i="4"/>
  <c r="C231" i="4"/>
  <c r="C222" i="4"/>
  <c r="C218" i="4"/>
  <c r="C210" i="4"/>
  <c r="C203" i="4"/>
  <c r="C199" i="4"/>
  <c r="C195" i="4"/>
  <c r="C191" i="4"/>
  <c r="C187" i="4"/>
  <c r="C214" i="4"/>
  <c r="C213" i="4"/>
  <c r="C209" i="4"/>
  <c r="C202" i="4"/>
  <c r="C198" i="4"/>
  <c r="C194" i="4"/>
  <c r="C190" i="4"/>
  <c r="C212" i="4"/>
  <c r="C208" i="4"/>
  <c r="C201" i="4"/>
  <c r="C197" i="4"/>
  <c r="C193" i="4"/>
  <c r="C248" i="4"/>
  <c r="C230" i="4"/>
  <c r="C226" i="4"/>
  <c r="C211" i="4"/>
  <c r="C200" i="4"/>
  <c r="C196" i="4"/>
  <c r="C192" i="4"/>
  <c r="C189" i="4"/>
  <c r="C186" i="4"/>
  <c r="C182" i="4"/>
  <c r="C178" i="4"/>
  <c r="C174" i="4"/>
  <c r="C170" i="4"/>
  <c r="C166" i="4"/>
  <c r="C162" i="4"/>
  <c r="C188" i="4"/>
  <c r="C185" i="4"/>
  <c r="C181" i="4"/>
  <c r="C177" i="4"/>
  <c r="C173" i="4"/>
  <c r="C169" i="4"/>
  <c r="C165" i="4"/>
  <c r="C161" i="4"/>
  <c r="C184" i="4"/>
  <c r="C180" i="4"/>
  <c r="C176" i="4"/>
  <c r="C172" i="4"/>
  <c r="C168" i="4"/>
  <c r="C164" i="4"/>
  <c r="C183" i="4"/>
  <c r="C179" i="4"/>
  <c r="C175" i="4"/>
  <c r="C171" i="4"/>
  <c r="C167" i="4"/>
  <c r="C163" i="4"/>
  <c r="C158" i="4"/>
  <c r="C154" i="4"/>
  <c r="C150" i="4"/>
  <c r="C146" i="4"/>
  <c r="C142" i="4"/>
  <c r="C138" i="4"/>
  <c r="C134" i="4"/>
  <c r="C157" i="4"/>
  <c r="C153" i="4"/>
  <c r="C149" i="4"/>
  <c r="C145" i="4"/>
  <c r="C141" i="4"/>
  <c r="C137" i="4"/>
  <c r="C159" i="4"/>
  <c r="C156" i="4"/>
  <c r="C152" i="4"/>
  <c r="C148" i="4"/>
  <c r="C144" i="4"/>
  <c r="C140" i="4"/>
  <c r="C136" i="4"/>
  <c r="C160" i="4"/>
  <c r="C155" i="4"/>
  <c r="C151" i="4"/>
  <c r="C147" i="4"/>
  <c r="C143" i="4"/>
  <c r="C139" i="4"/>
  <c r="C133" i="4"/>
  <c r="C129" i="4"/>
  <c r="C125" i="4"/>
  <c r="C121" i="4"/>
  <c r="C117" i="4"/>
  <c r="C113" i="4"/>
  <c r="C106" i="4"/>
  <c r="C102" i="4"/>
  <c r="C132" i="4"/>
  <c r="C128" i="4"/>
  <c r="C124" i="4"/>
  <c r="C120" i="4"/>
  <c r="C116" i="4"/>
  <c r="C105" i="4"/>
  <c r="C101" i="4"/>
  <c r="C135" i="4"/>
  <c r="C131" i="4"/>
  <c r="C127" i="4"/>
  <c r="C123" i="4"/>
  <c r="C119" i="4"/>
  <c r="C115" i="4"/>
  <c r="C108" i="4"/>
  <c r="C130" i="4"/>
  <c r="C126" i="4"/>
  <c r="C122" i="4"/>
  <c r="C118" i="4"/>
  <c r="C114" i="4"/>
  <c r="C100" i="4"/>
  <c r="C103" i="4"/>
  <c r="C99" i="4"/>
  <c r="C95" i="4"/>
  <c r="C91" i="4"/>
  <c r="C87" i="4"/>
  <c r="C83" i="4"/>
  <c r="C79" i="4"/>
  <c r="C75" i="4"/>
  <c r="C104" i="4"/>
  <c r="C98" i="4"/>
  <c r="C94" i="4"/>
  <c r="C90" i="4"/>
  <c r="C86" i="4"/>
  <c r="C82" i="4"/>
  <c r="C78" i="4"/>
  <c r="C97" i="4"/>
  <c r="C93" i="4"/>
  <c r="C89" i="4"/>
  <c r="C85" i="4"/>
  <c r="C81" i="4"/>
  <c r="C77" i="4"/>
  <c r="C107" i="4"/>
  <c r="C96" i="4"/>
  <c r="C92" i="4"/>
  <c r="C88" i="4"/>
  <c r="C84" i="4"/>
  <c r="C80" i="4"/>
  <c r="C76" i="4"/>
  <c r="C72" i="4"/>
  <c r="C68" i="4"/>
  <c r="C64" i="4"/>
  <c r="C60" i="4"/>
  <c r="C56" i="4"/>
  <c r="C52" i="4"/>
  <c r="C48" i="4"/>
  <c r="C44" i="4"/>
  <c r="C40" i="4"/>
  <c r="C36" i="4"/>
  <c r="C32" i="4"/>
  <c r="C28" i="4"/>
  <c r="C24" i="4"/>
  <c r="C71" i="4"/>
  <c r="C67" i="4"/>
  <c r="C63" i="4"/>
  <c r="C59" i="4"/>
  <c r="C55" i="4"/>
  <c r="C51" i="4"/>
  <c r="C47" i="4"/>
  <c r="C43" i="4"/>
  <c r="C39" i="4"/>
  <c r="C35" i="4"/>
  <c r="C31" i="4"/>
  <c r="C27" i="4"/>
  <c r="C23" i="4"/>
  <c r="C70" i="4"/>
  <c r="C66" i="4"/>
  <c r="C62" i="4"/>
  <c r="C58" i="4"/>
  <c r="C54" i="4"/>
  <c r="C50" i="4"/>
  <c r="C46" i="4"/>
  <c r="C42" i="4"/>
  <c r="C38" i="4"/>
  <c r="C34" i="4"/>
  <c r="C30" i="4"/>
  <c r="C26" i="4"/>
  <c r="C22" i="4"/>
  <c r="C73" i="4"/>
  <c r="C57" i="4"/>
  <c r="C41" i="4"/>
  <c r="C25" i="4"/>
  <c r="C20" i="4"/>
  <c r="C69" i="4"/>
  <c r="C53" i="4"/>
  <c r="C37" i="4"/>
  <c r="C21" i="4"/>
  <c r="C19" i="4"/>
  <c r="C65" i="4"/>
  <c r="C49" i="4"/>
  <c r="C33" i="4"/>
  <c r="C18" i="4"/>
  <c r="C74" i="4"/>
  <c r="C61" i="4"/>
  <c r="AI298" i="4"/>
  <c r="AI294" i="4"/>
  <c r="AI297" i="4"/>
  <c r="AI295" i="4"/>
  <c r="AI292" i="4"/>
  <c r="AI289" i="4"/>
  <c r="AI287" i="4"/>
  <c r="AI283" i="4"/>
  <c r="AI291" i="4"/>
  <c r="AI290" i="4"/>
  <c r="AI286" i="4"/>
  <c r="AI293" i="4"/>
  <c r="AI296" i="4"/>
  <c r="AI288" i="4"/>
  <c r="AI277" i="4"/>
  <c r="AI273" i="4"/>
  <c r="AI269" i="4"/>
  <c r="AI265" i="4"/>
  <c r="AI261" i="4"/>
  <c r="AI276" i="4"/>
  <c r="AI272" i="4"/>
  <c r="AI268" i="4"/>
  <c r="AI264" i="4"/>
  <c r="AI260" i="4"/>
  <c r="AI275" i="4"/>
  <c r="AI271" i="4"/>
  <c r="AI267" i="4"/>
  <c r="AI263" i="4"/>
  <c r="AI266" i="4"/>
  <c r="AI257" i="4"/>
  <c r="AI262" i="4"/>
  <c r="AI282" i="4"/>
  <c r="AI259" i="4"/>
  <c r="AI281" i="4"/>
  <c r="AI280" i="4"/>
  <c r="AI279" i="4"/>
  <c r="AI270" i="4"/>
  <c r="AI285" i="4"/>
  <c r="AI284" i="4"/>
  <c r="AI278" i="4"/>
  <c r="AI253" i="4"/>
  <c r="AI249" i="4"/>
  <c r="AI245" i="4"/>
  <c r="AI241" i="4"/>
  <c r="AI237" i="4"/>
  <c r="AI233" i="4"/>
  <c r="AI255" i="4"/>
  <c r="AI251" i="4"/>
  <c r="AI247" i="4"/>
  <c r="AI243" i="4"/>
  <c r="AI239" i="4"/>
  <c r="AI235" i="4"/>
  <c r="AI254" i="4"/>
  <c r="AI250" i="4"/>
  <c r="AI246" i="4"/>
  <c r="AI242" i="4"/>
  <c r="AI238" i="4"/>
  <c r="AI234" i="4"/>
  <c r="AI258" i="4"/>
  <c r="AI274" i="4"/>
  <c r="AI232" i="4"/>
  <c r="AI244" i="4"/>
  <c r="AI229" i="4"/>
  <c r="AI225" i="4"/>
  <c r="AI221" i="4"/>
  <c r="AI217" i="4"/>
  <c r="AI256" i="4"/>
  <c r="AI240" i="4"/>
  <c r="AI236" i="4"/>
  <c r="AI231" i="4"/>
  <c r="AI228" i="4"/>
  <c r="AI224" i="4"/>
  <c r="AI220" i="4"/>
  <c r="AI216" i="4"/>
  <c r="AI252" i="4"/>
  <c r="AI227" i="4"/>
  <c r="AI223" i="4"/>
  <c r="AI219" i="4"/>
  <c r="AI215" i="4"/>
  <c r="AI210" i="4"/>
  <c r="AI203" i="4"/>
  <c r="AI199" i="4"/>
  <c r="AI195" i="4"/>
  <c r="AI191" i="4"/>
  <c r="AI187" i="4"/>
  <c r="AI230" i="4"/>
  <c r="AI226" i="4"/>
  <c r="AI209" i="4"/>
  <c r="AI202" i="4"/>
  <c r="AI198" i="4"/>
  <c r="AI194" i="4"/>
  <c r="AI190" i="4"/>
  <c r="AI186" i="4"/>
  <c r="AI222" i="4"/>
  <c r="AI213" i="4"/>
  <c r="AI248" i="4"/>
  <c r="AI218" i="4"/>
  <c r="AI212" i="4"/>
  <c r="AI208" i="4"/>
  <c r="AI201" i="4"/>
  <c r="AI197" i="4"/>
  <c r="AI193" i="4"/>
  <c r="AI214" i="4"/>
  <c r="AI211" i="4"/>
  <c r="AI200" i="4"/>
  <c r="AI196" i="4"/>
  <c r="AI192" i="4"/>
  <c r="AI188" i="4"/>
  <c r="AI182" i="4"/>
  <c r="AI178" i="4"/>
  <c r="AI174" i="4"/>
  <c r="AI170" i="4"/>
  <c r="AI166" i="4"/>
  <c r="AI162" i="4"/>
  <c r="AI185" i="4"/>
  <c r="AI181" i="4"/>
  <c r="AI177" i="4"/>
  <c r="AI173" i="4"/>
  <c r="AI169" i="4"/>
  <c r="AI165" i="4"/>
  <c r="AI161" i="4"/>
  <c r="AI189" i="4"/>
  <c r="AI184" i="4"/>
  <c r="AI180" i="4"/>
  <c r="AI176" i="4"/>
  <c r="AI172" i="4"/>
  <c r="AI168" i="4"/>
  <c r="AI164" i="4"/>
  <c r="AI183" i="4"/>
  <c r="AI179" i="4"/>
  <c r="AI175" i="4"/>
  <c r="AI171" i="4"/>
  <c r="AI167" i="4"/>
  <c r="AI163" i="4"/>
  <c r="AI154" i="4"/>
  <c r="AI150" i="4"/>
  <c r="AI146" i="4"/>
  <c r="AI142" i="4"/>
  <c r="AI138" i="4"/>
  <c r="AI134" i="4"/>
  <c r="AI158" i="4"/>
  <c r="AI157" i="4"/>
  <c r="AI153" i="4"/>
  <c r="AI149" i="4"/>
  <c r="AI145" i="4"/>
  <c r="AI141" i="4"/>
  <c r="AI137" i="4"/>
  <c r="AI159" i="4"/>
  <c r="AI156" i="4"/>
  <c r="AI152" i="4"/>
  <c r="AI148" i="4"/>
  <c r="AI144" i="4"/>
  <c r="AI140" i="4"/>
  <c r="AI136" i="4"/>
  <c r="AI160" i="4"/>
  <c r="AI155" i="4"/>
  <c r="AI151" i="4"/>
  <c r="AI147" i="4"/>
  <c r="AI143" i="4"/>
  <c r="AI139" i="4"/>
  <c r="AI135" i="4"/>
  <c r="AI129" i="4"/>
  <c r="AI125" i="4"/>
  <c r="AI121" i="4"/>
  <c r="AI117" i="4"/>
  <c r="AI113" i="4"/>
  <c r="AI106" i="4"/>
  <c r="AI102" i="4"/>
  <c r="AI132" i="4"/>
  <c r="AI128" i="4"/>
  <c r="AI124" i="4"/>
  <c r="AI120" i="4"/>
  <c r="AI116" i="4"/>
  <c r="AI105" i="4"/>
  <c r="AI101" i="4"/>
  <c r="AI133" i="4"/>
  <c r="AI131" i="4"/>
  <c r="AI127" i="4"/>
  <c r="AI123" i="4"/>
  <c r="AI119" i="4"/>
  <c r="AI115" i="4"/>
  <c r="AI108" i="4"/>
  <c r="AI130" i="4"/>
  <c r="AI126" i="4"/>
  <c r="AI122" i="4"/>
  <c r="AI118" i="4"/>
  <c r="AI114" i="4"/>
  <c r="AI100" i="4"/>
  <c r="AI95" i="4"/>
  <c r="AI91" i="4"/>
  <c r="AI87" i="4"/>
  <c r="AI83" i="4"/>
  <c r="AI79" i="4"/>
  <c r="AI75" i="4"/>
  <c r="AI103" i="4"/>
  <c r="AI104" i="4"/>
  <c r="AI98" i="4"/>
  <c r="AI94" i="4"/>
  <c r="AI90" i="4"/>
  <c r="AI86" i="4"/>
  <c r="AI82" i="4"/>
  <c r="AI78" i="4"/>
  <c r="AI74" i="4"/>
  <c r="AI97" i="4"/>
  <c r="AI93" i="4"/>
  <c r="AI89" i="4"/>
  <c r="AI85" i="4"/>
  <c r="AI81" i="4"/>
  <c r="AI77" i="4"/>
  <c r="AI107" i="4"/>
  <c r="AI99" i="4"/>
  <c r="AI96" i="4"/>
  <c r="AI92" i="4"/>
  <c r="AI88" i="4"/>
  <c r="AI84" i="4"/>
  <c r="AI80" i="4"/>
  <c r="AI76" i="4"/>
  <c r="AI72" i="4"/>
  <c r="AI68" i="4"/>
  <c r="AI64" i="4"/>
  <c r="AI60" i="4"/>
  <c r="AI56" i="4"/>
  <c r="AI52" i="4"/>
  <c r="AI48" i="4"/>
  <c r="AI44" i="4"/>
  <c r="AI40" i="4"/>
  <c r="AI36" i="4"/>
  <c r="AI32" i="4"/>
  <c r="AI28" i="4"/>
  <c r="AI24" i="4"/>
  <c r="AI20" i="4"/>
  <c r="AI73" i="4"/>
  <c r="AI71" i="4"/>
  <c r="AI67" i="4"/>
  <c r="AI63" i="4"/>
  <c r="AI59" i="4"/>
  <c r="AI55" i="4"/>
  <c r="AI51" i="4"/>
  <c r="AI47" i="4"/>
  <c r="AI43" i="4"/>
  <c r="AI39" i="4"/>
  <c r="AI35" i="4"/>
  <c r="AI31" i="4"/>
  <c r="AI27" i="4"/>
  <c r="AI23" i="4"/>
  <c r="AI70" i="4"/>
  <c r="AI66" i="4"/>
  <c r="AI62" i="4"/>
  <c r="AI58" i="4"/>
  <c r="AI54" i="4"/>
  <c r="AI50" i="4"/>
  <c r="AI46" i="4"/>
  <c r="AI42" i="4"/>
  <c r="AI38" i="4"/>
  <c r="AI34" i="4"/>
  <c r="AI30" i="4"/>
  <c r="AI26" i="4"/>
  <c r="AI22" i="4"/>
  <c r="AI57" i="4"/>
  <c r="AI41" i="4"/>
  <c r="AI25" i="4"/>
  <c r="AI69" i="4"/>
  <c r="AI53" i="4"/>
  <c r="AI37" i="4"/>
  <c r="AI21" i="4"/>
  <c r="AI19" i="4"/>
  <c r="AI65" i="4"/>
  <c r="AI49" i="4"/>
  <c r="AI33" i="4"/>
  <c r="AI18" i="4"/>
  <c r="AI61" i="4"/>
  <c r="AO18" i="4"/>
  <c r="E20" i="4"/>
  <c r="AI29" i="4"/>
  <c r="AO34" i="4"/>
  <c r="AU39" i="4"/>
  <c r="C45" i="4"/>
  <c r="P298" i="4"/>
  <c r="P294" i="4"/>
  <c r="P297" i="4"/>
  <c r="P293" i="4"/>
  <c r="P296" i="4"/>
  <c r="P289" i="4"/>
  <c r="P285" i="4"/>
  <c r="P281" i="4"/>
  <c r="P295" i="4"/>
  <c r="P288" i="4"/>
  <c r="P284" i="4"/>
  <c r="P292" i="4"/>
  <c r="P291" i="4"/>
  <c r="P287" i="4"/>
  <c r="P283" i="4"/>
  <c r="P276" i="4"/>
  <c r="P272" i="4"/>
  <c r="P268" i="4"/>
  <c r="P264" i="4"/>
  <c r="P260" i="4"/>
  <c r="P286" i="4"/>
  <c r="P278" i="4"/>
  <c r="P274" i="4"/>
  <c r="P270" i="4"/>
  <c r="P266" i="4"/>
  <c r="P262" i="4"/>
  <c r="P282" i="4"/>
  <c r="P263" i="4"/>
  <c r="P277" i="4"/>
  <c r="P261" i="4"/>
  <c r="P258" i="4"/>
  <c r="P290" i="4"/>
  <c r="P280" i="4"/>
  <c r="P279" i="4"/>
  <c r="P273" i="4"/>
  <c r="P267" i="4"/>
  <c r="P275" i="4"/>
  <c r="P269" i="4"/>
  <c r="P259" i="4"/>
  <c r="P253" i="4"/>
  <c r="P249" i="4"/>
  <c r="P245" i="4"/>
  <c r="P241" i="4"/>
  <c r="P237" i="4"/>
  <c r="P233" i="4"/>
  <c r="P256" i="4"/>
  <c r="P252" i="4"/>
  <c r="P248" i="4"/>
  <c r="P244" i="4"/>
  <c r="P240" i="4"/>
  <c r="P265" i="4"/>
  <c r="P257" i="4"/>
  <c r="P255" i="4"/>
  <c r="P251" i="4"/>
  <c r="P247" i="4"/>
  <c r="P243" i="4"/>
  <c r="P239" i="4"/>
  <c r="P254" i="4"/>
  <c r="P238" i="4"/>
  <c r="P232" i="4"/>
  <c r="P227" i="4"/>
  <c r="P223" i="4"/>
  <c r="P219" i="4"/>
  <c r="P215" i="4"/>
  <c r="P271" i="4"/>
  <c r="P250" i="4"/>
  <c r="P230" i="4"/>
  <c r="P226" i="4"/>
  <c r="P222" i="4"/>
  <c r="P218" i="4"/>
  <c r="P214" i="4"/>
  <c r="P246" i="4"/>
  <c r="P236" i="4"/>
  <c r="P231" i="4"/>
  <c r="P229" i="4"/>
  <c r="P225" i="4"/>
  <c r="P221" i="4"/>
  <c r="P217" i="4"/>
  <c r="P235" i="4"/>
  <c r="P242" i="4"/>
  <c r="P234" i="4"/>
  <c r="P228" i="4"/>
  <c r="P224" i="4"/>
  <c r="P220" i="4"/>
  <c r="P216" i="4"/>
  <c r="P212" i="4"/>
  <c r="P208" i="4"/>
  <c r="P201" i="4"/>
  <c r="P197" i="4"/>
  <c r="P193" i="4"/>
  <c r="P189" i="4"/>
  <c r="P211" i="4"/>
  <c r="P200" i="4"/>
  <c r="P196" i="4"/>
  <c r="P192" i="4"/>
  <c r="P188" i="4"/>
  <c r="P210" i="4"/>
  <c r="P203" i="4"/>
  <c r="P199" i="4"/>
  <c r="P195" i="4"/>
  <c r="P191" i="4"/>
  <c r="P213" i="4"/>
  <c r="P209" i="4"/>
  <c r="P202" i="4"/>
  <c r="P198" i="4"/>
  <c r="P194" i="4"/>
  <c r="P190" i="4"/>
  <c r="P183" i="4"/>
  <c r="P179" i="4"/>
  <c r="P175" i="4"/>
  <c r="P171" i="4"/>
  <c r="P167" i="4"/>
  <c r="P163" i="4"/>
  <c r="P159" i="4"/>
  <c r="P186" i="4"/>
  <c r="P182" i="4"/>
  <c r="P178" i="4"/>
  <c r="P174" i="4"/>
  <c r="P170" i="4"/>
  <c r="P166" i="4"/>
  <c r="P162" i="4"/>
  <c r="P185" i="4"/>
  <c r="P181" i="4"/>
  <c r="P177" i="4"/>
  <c r="P173" i="4"/>
  <c r="P169" i="4"/>
  <c r="P165" i="4"/>
  <c r="P187" i="4"/>
  <c r="P184" i="4"/>
  <c r="P180" i="4"/>
  <c r="P176" i="4"/>
  <c r="P172" i="4"/>
  <c r="P168" i="4"/>
  <c r="P164" i="4"/>
  <c r="P155" i="4"/>
  <c r="P151" i="4"/>
  <c r="P147" i="4"/>
  <c r="P143" i="4"/>
  <c r="P139" i="4"/>
  <c r="P135" i="4"/>
  <c r="P158" i="4"/>
  <c r="P154" i="4"/>
  <c r="P150" i="4"/>
  <c r="P146" i="4"/>
  <c r="P142" i="4"/>
  <c r="P138" i="4"/>
  <c r="P134" i="4"/>
  <c r="P161" i="4"/>
  <c r="P160" i="4"/>
  <c r="P157" i="4"/>
  <c r="P153" i="4"/>
  <c r="P149" i="4"/>
  <c r="P145" i="4"/>
  <c r="P141" i="4"/>
  <c r="P137" i="4"/>
  <c r="P156" i="4"/>
  <c r="P152" i="4"/>
  <c r="P148" i="4"/>
  <c r="P144" i="4"/>
  <c r="P140" i="4"/>
  <c r="P136" i="4"/>
  <c r="P131" i="4"/>
  <c r="P127" i="4"/>
  <c r="P123" i="4"/>
  <c r="P119" i="4"/>
  <c r="P115" i="4"/>
  <c r="P108" i="4"/>
  <c r="P104" i="4"/>
  <c r="P130" i="4"/>
  <c r="P126" i="4"/>
  <c r="P122" i="4"/>
  <c r="P118" i="4"/>
  <c r="P114" i="4"/>
  <c r="P107" i="4"/>
  <c r="P129" i="4"/>
  <c r="P125" i="4"/>
  <c r="P121" i="4"/>
  <c r="P117" i="4"/>
  <c r="P113" i="4"/>
  <c r="P106" i="4"/>
  <c r="P102" i="4"/>
  <c r="P133" i="4"/>
  <c r="P132" i="4"/>
  <c r="P128" i="4"/>
  <c r="P124" i="4"/>
  <c r="P120" i="4"/>
  <c r="P116" i="4"/>
  <c r="P105" i="4"/>
  <c r="P97" i="4"/>
  <c r="P93" i="4"/>
  <c r="P89" i="4"/>
  <c r="P85" i="4"/>
  <c r="P81" i="4"/>
  <c r="P77" i="4"/>
  <c r="P103" i="4"/>
  <c r="P101" i="4"/>
  <c r="P96" i="4"/>
  <c r="P92" i="4"/>
  <c r="P88" i="4"/>
  <c r="P84" i="4"/>
  <c r="P80" i="4"/>
  <c r="P76" i="4"/>
  <c r="P99" i="4"/>
  <c r="P95" i="4"/>
  <c r="P91" i="4"/>
  <c r="P87" i="4"/>
  <c r="P83" i="4"/>
  <c r="P79" i="4"/>
  <c r="P75" i="4"/>
  <c r="P98" i="4"/>
  <c r="P94" i="4"/>
  <c r="P90" i="4"/>
  <c r="P86" i="4"/>
  <c r="P82" i="4"/>
  <c r="P78" i="4"/>
  <c r="P100" i="4"/>
  <c r="P72" i="4"/>
  <c r="P68" i="4"/>
  <c r="P64" i="4"/>
  <c r="P60" i="4"/>
  <c r="P56" i="4"/>
  <c r="P52" i="4"/>
  <c r="P48" i="4"/>
  <c r="P44" i="4"/>
  <c r="P40" i="4"/>
  <c r="P36" i="4"/>
  <c r="P32" i="4"/>
  <c r="P28" i="4"/>
  <c r="P24" i="4"/>
  <c r="P71" i="4"/>
  <c r="P67" i="4"/>
  <c r="P63" i="4"/>
  <c r="P59" i="4"/>
  <c r="P55" i="4"/>
  <c r="P51" i="4"/>
  <c r="P47" i="4"/>
  <c r="P43" i="4"/>
  <c r="P39" i="4"/>
  <c r="P35" i="4"/>
  <c r="P31" i="4"/>
  <c r="P27" i="4"/>
  <c r="P23" i="4"/>
  <c r="P74" i="4"/>
  <c r="P70" i="4"/>
  <c r="P66" i="4"/>
  <c r="P62" i="4"/>
  <c r="P58" i="4"/>
  <c r="P54" i="4"/>
  <c r="P50" i="4"/>
  <c r="P46" i="4"/>
  <c r="P42" i="4"/>
  <c r="P38" i="4"/>
  <c r="P34" i="4"/>
  <c r="P30" i="4"/>
  <c r="P26" i="4"/>
  <c r="P22" i="4"/>
  <c r="AN298" i="4"/>
  <c r="AN294" i="4"/>
  <c r="AN297" i="4"/>
  <c r="AN293" i="4"/>
  <c r="AN289" i="4"/>
  <c r="AN285" i="4"/>
  <c r="AN281" i="4"/>
  <c r="AN292" i="4"/>
  <c r="AN288" i="4"/>
  <c r="AN284" i="4"/>
  <c r="AN296" i="4"/>
  <c r="AN287" i="4"/>
  <c r="AN283" i="4"/>
  <c r="AN290" i="4"/>
  <c r="AN276" i="4"/>
  <c r="AN272" i="4"/>
  <c r="AN268" i="4"/>
  <c r="AN264" i="4"/>
  <c r="AN260" i="4"/>
  <c r="AN278" i="4"/>
  <c r="AN274" i="4"/>
  <c r="AN270" i="4"/>
  <c r="AN266" i="4"/>
  <c r="AN262" i="4"/>
  <c r="AN295" i="4"/>
  <c r="AN291" i="4"/>
  <c r="AN279" i="4"/>
  <c r="AN277" i="4"/>
  <c r="AN259" i="4"/>
  <c r="AN271" i="4"/>
  <c r="AN265" i="4"/>
  <c r="AN258" i="4"/>
  <c r="AN282" i="4"/>
  <c r="AN280" i="4"/>
  <c r="AN273" i="4"/>
  <c r="AN267" i="4"/>
  <c r="AN275" i="4"/>
  <c r="AN269" i="4"/>
  <c r="AN286" i="4"/>
  <c r="AN263" i="4"/>
  <c r="AN261" i="4"/>
  <c r="AN253" i="4"/>
  <c r="AN249" i="4"/>
  <c r="AN245" i="4"/>
  <c r="AN241" i="4"/>
  <c r="AN237" i="4"/>
  <c r="AN233" i="4"/>
  <c r="AN252" i="4"/>
  <c r="AN248" i="4"/>
  <c r="AN244" i="4"/>
  <c r="AN240" i="4"/>
  <c r="AN256" i="4"/>
  <c r="AN257" i="4"/>
  <c r="AN255" i="4"/>
  <c r="AN251" i="4"/>
  <c r="AN247" i="4"/>
  <c r="AN243" i="4"/>
  <c r="AN239" i="4"/>
  <c r="AN242" i="4"/>
  <c r="AN236" i="4"/>
  <c r="AN227" i="4"/>
  <c r="AN223" i="4"/>
  <c r="AN219" i="4"/>
  <c r="AN215" i="4"/>
  <c r="AN235" i="4"/>
  <c r="AN254" i="4"/>
  <c r="AN238" i="4"/>
  <c r="AN234" i="4"/>
  <c r="AN230" i="4"/>
  <c r="AN226" i="4"/>
  <c r="AN222" i="4"/>
  <c r="AN218" i="4"/>
  <c r="AN214" i="4"/>
  <c r="AN250" i="4"/>
  <c r="AN232" i="4"/>
  <c r="AN229" i="4"/>
  <c r="AN225" i="4"/>
  <c r="AN221" i="4"/>
  <c r="AN217" i="4"/>
  <c r="AN246" i="4"/>
  <c r="AN228" i="4"/>
  <c r="AN224" i="4"/>
  <c r="AN220" i="4"/>
  <c r="AN216" i="4"/>
  <c r="AN213" i="4"/>
  <c r="AN212" i="4"/>
  <c r="AN208" i="4"/>
  <c r="AN201" i="4"/>
  <c r="AN197" i="4"/>
  <c r="AN193" i="4"/>
  <c r="AN189" i="4"/>
  <c r="AN211" i="4"/>
  <c r="AN200" i="4"/>
  <c r="AN196" i="4"/>
  <c r="AN192" i="4"/>
  <c r="AN188" i="4"/>
  <c r="AN231" i="4"/>
  <c r="AN210" i="4"/>
  <c r="AN203" i="4"/>
  <c r="AN199" i="4"/>
  <c r="AN195" i="4"/>
  <c r="AN191" i="4"/>
  <c r="AN209" i="4"/>
  <c r="AN202" i="4"/>
  <c r="AN198" i="4"/>
  <c r="AN194" i="4"/>
  <c r="AN190" i="4"/>
  <c r="AN187" i="4"/>
  <c r="AN183" i="4"/>
  <c r="AN179" i="4"/>
  <c r="AN175" i="4"/>
  <c r="AN171" i="4"/>
  <c r="AN167" i="4"/>
  <c r="AN163" i="4"/>
  <c r="AN159" i="4"/>
  <c r="AN182" i="4"/>
  <c r="AN178" i="4"/>
  <c r="AN174" i="4"/>
  <c r="AN170" i="4"/>
  <c r="AN166" i="4"/>
  <c r="AN162" i="4"/>
  <c r="AN158" i="4"/>
  <c r="AN186" i="4"/>
  <c r="AN185" i="4"/>
  <c r="AN181" i="4"/>
  <c r="AN177" i="4"/>
  <c r="AN173" i="4"/>
  <c r="AN169" i="4"/>
  <c r="AN165" i="4"/>
  <c r="AN184" i="4"/>
  <c r="AN180" i="4"/>
  <c r="AN176" i="4"/>
  <c r="AN172" i="4"/>
  <c r="AN168" i="4"/>
  <c r="AN164" i="4"/>
  <c r="AN155" i="4"/>
  <c r="AN151" i="4"/>
  <c r="AN147" i="4"/>
  <c r="AN143" i="4"/>
  <c r="AN139" i="4"/>
  <c r="AN135" i="4"/>
  <c r="AN161" i="4"/>
  <c r="AN160" i="4"/>
  <c r="AN154" i="4"/>
  <c r="AN150" i="4"/>
  <c r="AN146" i="4"/>
  <c r="AN142" i="4"/>
  <c r="AN138" i="4"/>
  <c r="AN134" i="4"/>
  <c r="AN157" i="4"/>
  <c r="AN153" i="4"/>
  <c r="AN149" i="4"/>
  <c r="AN145" i="4"/>
  <c r="AN141" i="4"/>
  <c r="AN137" i="4"/>
  <c r="AN156" i="4"/>
  <c r="AN152" i="4"/>
  <c r="AN148" i="4"/>
  <c r="AN144" i="4"/>
  <c r="AN140" i="4"/>
  <c r="AN136" i="4"/>
  <c r="AN133" i="4"/>
  <c r="AN131" i="4"/>
  <c r="AN127" i="4"/>
  <c r="AN123" i="4"/>
  <c r="AN119" i="4"/>
  <c r="AN115" i="4"/>
  <c r="AN108" i="4"/>
  <c r="AN104" i="4"/>
  <c r="AN130" i="4"/>
  <c r="AN126" i="4"/>
  <c r="AN122" i="4"/>
  <c r="AN118" i="4"/>
  <c r="AN114" i="4"/>
  <c r="AN107" i="4"/>
  <c r="AN103" i="4"/>
  <c r="AN129" i="4"/>
  <c r="AN125" i="4"/>
  <c r="AN121" i="4"/>
  <c r="AN117" i="4"/>
  <c r="AN113" i="4"/>
  <c r="AN106" i="4"/>
  <c r="AN102" i="4"/>
  <c r="AN132" i="4"/>
  <c r="AN128" i="4"/>
  <c r="AN124" i="4"/>
  <c r="AN120" i="4"/>
  <c r="AN116" i="4"/>
  <c r="AN105" i="4"/>
  <c r="AN97" i="4"/>
  <c r="AN93" i="4"/>
  <c r="AN89" i="4"/>
  <c r="AN85" i="4"/>
  <c r="AN81" i="4"/>
  <c r="AN77" i="4"/>
  <c r="AN73" i="4"/>
  <c r="AN99" i="4"/>
  <c r="AN96" i="4"/>
  <c r="AN92" i="4"/>
  <c r="AN88" i="4"/>
  <c r="AN84" i="4"/>
  <c r="AN80" i="4"/>
  <c r="AN76" i="4"/>
  <c r="AN101" i="4"/>
  <c r="AN95" i="4"/>
  <c r="AN91" i="4"/>
  <c r="AN87" i="4"/>
  <c r="AN83" i="4"/>
  <c r="AN79" i="4"/>
  <c r="AN75" i="4"/>
  <c r="AN100" i="4"/>
  <c r="AN98" i="4"/>
  <c r="AN94" i="4"/>
  <c r="AN90" i="4"/>
  <c r="AN86" i="4"/>
  <c r="AN82" i="4"/>
  <c r="AN78" i="4"/>
  <c r="AN74" i="4"/>
  <c r="AN72" i="4"/>
  <c r="AN68" i="4"/>
  <c r="AN64" i="4"/>
  <c r="AN60" i="4"/>
  <c r="AN56" i="4"/>
  <c r="AN52" i="4"/>
  <c r="AN48" i="4"/>
  <c r="AN44" i="4"/>
  <c r="AN40" i="4"/>
  <c r="AN36" i="4"/>
  <c r="AN32" i="4"/>
  <c r="AN28" i="4"/>
  <c r="AN24" i="4"/>
  <c r="AN20" i="4"/>
  <c r="AN71" i="4"/>
  <c r="AN67" i="4"/>
  <c r="AN63" i="4"/>
  <c r="AN59" i="4"/>
  <c r="AN55" i="4"/>
  <c r="AN51" i="4"/>
  <c r="AN47" i="4"/>
  <c r="AN43" i="4"/>
  <c r="AN39" i="4"/>
  <c r="AN35" i="4"/>
  <c r="AN31" i="4"/>
  <c r="AN27" i="4"/>
  <c r="AN23" i="4"/>
  <c r="AN70" i="4"/>
  <c r="AN66" i="4"/>
  <c r="AN62" i="4"/>
  <c r="AN58" i="4"/>
  <c r="AN54" i="4"/>
  <c r="AN50" i="4"/>
  <c r="AN46" i="4"/>
  <c r="AN42" i="4"/>
  <c r="AN38" i="4"/>
  <c r="AN34" i="4"/>
  <c r="AN30" i="4"/>
  <c r="AN26" i="4"/>
  <c r="AN22" i="4"/>
  <c r="H18" i="4"/>
  <c r="P18" i="4"/>
  <c r="X18" i="4"/>
  <c r="AF18" i="4"/>
  <c r="AN18" i="4"/>
  <c r="AV18" i="4"/>
  <c r="P21" i="4"/>
  <c r="AV21" i="4"/>
  <c r="H25" i="4"/>
  <c r="AN25" i="4"/>
  <c r="AF29" i="4"/>
  <c r="X33" i="4"/>
  <c r="P37" i="4"/>
  <c r="AV37" i="4"/>
  <c r="H41" i="4"/>
  <c r="AN41" i="4"/>
  <c r="AF45" i="4"/>
  <c r="X49" i="4"/>
  <c r="P53" i="4"/>
  <c r="AV53" i="4"/>
  <c r="H57" i="4"/>
  <c r="AN57" i="4"/>
  <c r="AF61" i="4"/>
  <c r="X65" i="4"/>
  <c r="P69" i="4"/>
  <c r="AV69" i="4"/>
  <c r="H73" i="4"/>
  <c r="H19" i="4"/>
  <c r="P19" i="4"/>
  <c r="X19" i="4"/>
  <c r="AF19" i="4"/>
  <c r="AN19" i="4"/>
  <c r="AV19" i="4"/>
  <c r="X21" i="4"/>
  <c r="P25" i="4"/>
  <c r="AV25" i="4"/>
  <c r="H29" i="4"/>
  <c r="AN29" i="4"/>
  <c r="AF33" i="4"/>
  <c r="X37" i="4"/>
  <c r="P41" i="4"/>
  <c r="AV41" i="4"/>
  <c r="H45" i="4"/>
  <c r="AN45" i="4"/>
  <c r="AF49" i="4"/>
  <c r="X53" i="4"/>
  <c r="P57" i="4"/>
  <c r="AV57" i="4"/>
  <c r="H61" i="4"/>
  <c r="AN61" i="4"/>
  <c r="AF65" i="4"/>
  <c r="X69" i="4"/>
  <c r="P73" i="4"/>
  <c r="H20" i="4"/>
  <c r="AF21" i="4"/>
  <c r="X25" i="4"/>
  <c r="P29" i="4"/>
  <c r="AV29" i="4"/>
  <c r="H33" i="4"/>
  <c r="AN33" i="4"/>
  <c r="AF37" i="4"/>
  <c r="X41" i="4"/>
  <c r="P45" i="4"/>
  <c r="AV45" i="4"/>
  <c r="H49" i="4"/>
  <c r="AN49" i="4"/>
  <c r="AF53" i="4"/>
  <c r="X57" i="4"/>
  <c r="P61" i="4"/>
  <c r="H65" i="4"/>
  <c r="AN65" i="4"/>
  <c r="AF69" i="4"/>
  <c r="X20" i="4"/>
  <c r="AF74" i="4"/>
  <c r="AV298" i="4"/>
  <c r="AV294" i="4"/>
  <c r="AV297" i="4"/>
  <c r="AV293" i="4"/>
  <c r="AV289" i="4"/>
  <c r="AV285" i="4"/>
  <c r="AV281" i="4"/>
  <c r="AV296" i="4"/>
  <c r="AV291" i="4"/>
  <c r="AV288" i="4"/>
  <c r="AV284" i="4"/>
  <c r="AV292" i="4"/>
  <c r="AV295" i="4"/>
  <c r="AV287" i="4"/>
  <c r="AV283" i="4"/>
  <c r="AV276" i="4"/>
  <c r="AV272" i="4"/>
  <c r="AV268" i="4"/>
  <c r="AV264" i="4"/>
  <c r="AV260" i="4"/>
  <c r="AV282" i="4"/>
  <c r="AV278" i="4"/>
  <c r="AV274" i="4"/>
  <c r="AV270" i="4"/>
  <c r="AV266" i="4"/>
  <c r="AV262" i="4"/>
  <c r="AV286" i="4"/>
  <c r="AV290" i="4"/>
  <c r="AV273" i="4"/>
  <c r="AV280" i="4"/>
  <c r="AV279" i="4"/>
  <c r="AV267" i="4"/>
  <c r="AV261" i="4"/>
  <c r="AV258" i="4"/>
  <c r="AV275" i="4"/>
  <c r="AV269" i="4"/>
  <c r="AV259" i="4"/>
  <c r="AV263" i="4"/>
  <c r="AV277" i="4"/>
  <c r="AV271" i="4"/>
  <c r="AV265" i="4"/>
  <c r="AV253" i="4"/>
  <c r="AV249" i="4"/>
  <c r="AV245" i="4"/>
  <c r="AV241" i="4"/>
  <c r="AV237" i="4"/>
  <c r="AV233" i="4"/>
  <c r="AV252" i="4"/>
  <c r="AV248" i="4"/>
  <c r="AV244" i="4"/>
  <c r="AV240" i="4"/>
  <c r="AV236" i="4"/>
  <c r="AV256" i="4"/>
  <c r="AV255" i="4"/>
  <c r="AV251" i="4"/>
  <c r="AV247" i="4"/>
  <c r="AV243" i="4"/>
  <c r="AV239" i="4"/>
  <c r="AV254" i="4"/>
  <c r="AV238" i="4"/>
  <c r="AV231" i="4"/>
  <c r="AV227" i="4"/>
  <c r="AV223" i="4"/>
  <c r="AV219" i="4"/>
  <c r="AV215" i="4"/>
  <c r="AV250" i="4"/>
  <c r="AV226" i="4"/>
  <c r="AV222" i="4"/>
  <c r="AV218" i="4"/>
  <c r="AV214" i="4"/>
  <c r="AV230" i="4"/>
  <c r="AV246" i="4"/>
  <c r="AV229" i="4"/>
  <c r="AV225" i="4"/>
  <c r="AV221" i="4"/>
  <c r="AV217" i="4"/>
  <c r="AV213" i="4"/>
  <c r="AV235" i="4"/>
  <c r="AV242" i="4"/>
  <c r="AV234" i="4"/>
  <c r="AV232" i="4"/>
  <c r="AV228" i="4"/>
  <c r="AV224" i="4"/>
  <c r="AV220" i="4"/>
  <c r="AV216" i="4"/>
  <c r="AV212" i="4"/>
  <c r="AV208" i="4"/>
  <c r="AV201" i="4"/>
  <c r="AV197" i="4"/>
  <c r="AV193" i="4"/>
  <c r="AV189" i="4"/>
  <c r="AV211" i="4"/>
  <c r="AV200" i="4"/>
  <c r="AV196" i="4"/>
  <c r="AV192" i="4"/>
  <c r="AV188" i="4"/>
  <c r="AV210" i="4"/>
  <c r="AV203" i="4"/>
  <c r="AV199" i="4"/>
  <c r="AV195" i="4"/>
  <c r="AV191" i="4"/>
  <c r="AV209" i="4"/>
  <c r="AV202" i="4"/>
  <c r="AV198" i="4"/>
  <c r="AV194" i="4"/>
  <c r="AV190" i="4"/>
  <c r="AV257" i="4"/>
  <c r="AV183" i="4"/>
  <c r="AV179" i="4"/>
  <c r="AV175" i="4"/>
  <c r="AV171" i="4"/>
  <c r="AV167" i="4"/>
  <c r="AV163" i="4"/>
  <c r="AV159" i="4"/>
  <c r="AV187" i="4"/>
  <c r="AV182" i="4"/>
  <c r="AV178" i="4"/>
  <c r="AV174" i="4"/>
  <c r="AV170" i="4"/>
  <c r="AV166" i="4"/>
  <c r="AV162" i="4"/>
  <c r="AV158" i="4"/>
  <c r="AV186" i="4"/>
  <c r="AV185" i="4"/>
  <c r="AV181" i="4"/>
  <c r="AV177" i="4"/>
  <c r="AV173" i="4"/>
  <c r="AV169" i="4"/>
  <c r="AV165" i="4"/>
  <c r="AV184" i="4"/>
  <c r="AV180" i="4"/>
  <c r="AV176" i="4"/>
  <c r="AV172" i="4"/>
  <c r="AV168" i="4"/>
  <c r="AV164" i="4"/>
  <c r="AV161" i="4"/>
  <c r="AV155" i="4"/>
  <c r="AV151" i="4"/>
  <c r="AV147" i="4"/>
  <c r="AV143" i="4"/>
  <c r="AV139" i="4"/>
  <c r="AV135" i="4"/>
  <c r="AV154" i="4"/>
  <c r="AV150" i="4"/>
  <c r="AV146" i="4"/>
  <c r="AV142" i="4"/>
  <c r="AV138" i="4"/>
  <c r="AV134" i="4"/>
  <c r="AV157" i="4"/>
  <c r="AV153" i="4"/>
  <c r="AV149" i="4"/>
  <c r="AV145" i="4"/>
  <c r="AV141" i="4"/>
  <c r="AV137" i="4"/>
  <c r="AV160" i="4"/>
  <c r="AV156" i="4"/>
  <c r="AV152" i="4"/>
  <c r="AV148" i="4"/>
  <c r="AV144" i="4"/>
  <c r="AV140" i="4"/>
  <c r="AV136" i="4"/>
  <c r="AV131" i="4"/>
  <c r="AV127" i="4"/>
  <c r="AV123" i="4"/>
  <c r="AV119" i="4"/>
  <c r="AV115" i="4"/>
  <c r="AV108" i="4"/>
  <c r="AV104" i="4"/>
  <c r="AV130" i="4"/>
  <c r="AV126" i="4"/>
  <c r="AV122" i="4"/>
  <c r="AV118" i="4"/>
  <c r="AV114" i="4"/>
  <c r="AV107" i="4"/>
  <c r="AV103" i="4"/>
  <c r="AV133" i="4"/>
  <c r="AV129" i="4"/>
  <c r="AV125" i="4"/>
  <c r="AV121" i="4"/>
  <c r="AV117" i="4"/>
  <c r="AV113" i="4"/>
  <c r="AV106" i="4"/>
  <c r="AV102" i="4"/>
  <c r="AV132" i="4"/>
  <c r="AV128" i="4"/>
  <c r="AV124" i="4"/>
  <c r="AV120" i="4"/>
  <c r="AV116" i="4"/>
  <c r="AV105" i="4"/>
  <c r="AV97" i="4"/>
  <c r="AV93" i="4"/>
  <c r="AV89" i="4"/>
  <c r="AV85" i="4"/>
  <c r="AV81" i="4"/>
  <c r="AV77" i="4"/>
  <c r="AV73" i="4"/>
  <c r="AV96" i="4"/>
  <c r="AV92" i="4"/>
  <c r="AV88" i="4"/>
  <c r="AV84" i="4"/>
  <c r="AV80" i="4"/>
  <c r="AV76" i="4"/>
  <c r="AV99" i="4"/>
  <c r="AV95" i="4"/>
  <c r="AV91" i="4"/>
  <c r="AV87" i="4"/>
  <c r="AV83" i="4"/>
  <c r="AV79" i="4"/>
  <c r="AV75" i="4"/>
  <c r="AV101" i="4"/>
  <c r="AV98" i="4"/>
  <c r="AV94" i="4"/>
  <c r="AV90" i="4"/>
  <c r="AV86" i="4"/>
  <c r="AV82" i="4"/>
  <c r="AV78" i="4"/>
  <c r="AV100" i="4"/>
  <c r="AV72" i="4"/>
  <c r="AV68" i="4"/>
  <c r="AV64" i="4"/>
  <c r="AV60" i="4"/>
  <c r="AV56" i="4"/>
  <c r="AV52" i="4"/>
  <c r="AV48" i="4"/>
  <c r="AV44" i="4"/>
  <c r="AV40" i="4"/>
  <c r="AV36" i="4"/>
  <c r="AV32" i="4"/>
  <c r="AV28" i="4"/>
  <c r="AV24" i="4"/>
  <c r="AV20" i="4"/>
  <c r="AV71" i="4"/>
  <c r="AV67" i="4"/>
  <c r="AV63" i="4"/>
  <c r="AV59" i="4"/>
  <c r="AV55" i="4"/>
  <c r="AV51" i="4"/>
  <c r="AV47" i="4"/>
  <c r="AV43" i="4"/>
  <c r="AV39" i="4"/>
  <c r="AV35" i="4"/>
  <c r="AV31" i="4"/>
  <c r="AV27" i="4"/>
  <c r="AV23" i="4"/>
  <c r="AV70" i="4"/>
  <c r="AV66" i="4"/>
  <c r="AV62" i="4"/>
  <c r="AV58" i="4"/>
  <c r="AV54" i="4"/>
  <c r="AV50" i="4"/>
  <c r="AV46" i="4"/>
  <c r="AV42" i="4"/>
  <c r="AV38" i="4"/>
  <c r="AV34" i="4"/>
  <c r="AV30" i="4"/>
  <c r="AV26" i="4"/>
  <c r="AV22" i="4"/>
  <c r="H21" i="4"/>
  <c r="AN21" i="4"/>
  <c r="AF25" i="4"/>
  <c r="X29" i="4"/>
  <c r="P33" i="4"/>
  <c r="AV33" i="4"/>
  <c r="H37" i="4"/>
  <c r="AN37" i="4"/>
  <c r="AF41" i="4"/>
  <c r="X45" i="4"/>
  <c r="P49" i="4"/>
  <c r="AV49" i="4"/>
  <c r="H53" i="4"/>
  <c r="AN53" i="4"/>
  <c r="P65" i="4"/>
  <c r="AV65" i="4"/>
  <c r="AN69" i="4"/>
  <c r="H298" i="4"/>
  <c r="H294" i="4"/>
  <c r="H297" i="4"/>
  <c r="H293" i="4"/>
  <c r="H296" i="4"/>
  <c r="H289" i="4"/>
  <c r="H285" i="4"/>
  <c r="H281" i="4"/>
  <c r="H292" i="4"/>
  <c r="H288" i="4"/>
  <c r="H284" i="4"/>
  <c r="H291" i="4"/>
  <c r="H287" i="4"/>
  <c r="H283" i="4"/>
  <c r="H295" i="4"/>
  <c r="H290" i="4"/>
  <c r="H276" i="4"/>
  <c r="H272" i="4"/>
  <c r="H268" i="4"/>
  <c r="H264" i="4"/>
  <c r="H260" i="4"/>
  <c r="H278" i="4"/>
  <c r="H274" i="4"/>
  <c r="H270" i="4"/>
  <c r="H266" i="4"/>
  <c r="H262" i="4"/>
  <c r="H280" i="4"/>
  <c r="H267" i="4"/>
  <c r="H258" i="4"/>
  <c r="H286" i="4"/>
  <c r="H263" i="4"/>
  <c r="H277" i="4"/>
  <c r="H282" i="4"/>
  <c r="H271" i="4"/>
  <c r="H265" i="4"/>
  <c r="H279" i="4"/>
  <c r="H273" i="4"/>
  <c r="H259" i="4"/>
  <c r="H275" i="4"/>
  <c r="H253" i="4"/>
  <c r="H249" i="4"/>
  <c r="H245" i="4"/>
  <c r="H241" i="4"/>
  <c r="H237" i="4"/>
  <c r="H233" i="4"/>
  <c r="H261" i="4"/>
  <c r="H256" i="4"/>
  <c r="H252" i="4"/>
  <c r="H248" i="4"/>
  <c r="H244" i="4"/>
  <c r="H240" i="4"/>
  <c r="H269" i="4"/>
  <c r="H257" i="4"/>
  <c r="H255" i="4"/>
  <c r="H251" i="4"/>
  <c r="H247" i="4"/>
  <c r="H243" i="4"/>
  <c r="H239" i="4"/>
  <c r="H242" i="4"/>
  <c r="H236" i="4"/>
  <c r="H227" i="4"/>
  <c r="H223" i="4"/>
  <c r="H219" i="4"/>
  <c r="H215" i="4"/>
  <c r="H235" i="4"/>
  <c r="H254" i="4"/>
  <c r="H238" i="4"/>
  <c r="H234" i="4"/>
  <c r="H230" i="4"/>
  <c r="H226" i="4"/>
  <c r="H222" i="4"/>
  <c r="H218" i="4"/>
  <c r="H214" i="4"/>
  <c r="H231" i="4"/>
  <c r="H250" i="4"/>
  <c r="H229" i="4"/>
  <c r="H225" i="4"/>
  <c r="H221" i="4"/>
  <c r="H217" i="4"/>
  <c r="H246" i="4"/>
  <c r="H228" i="4"/>
  <c r="H224" i="4"/>
  <c r="H220" i="4"/>
  <c r="H216" i="4"/>
  <c r="H212" i="4"/>
  <c r="H208" i="4"/>
  <c r="H201" i="4"/>
  <c r="H197" i="4"/>
  <c r="H193" i="4"/>
  <c r="H189" i="4"/>
  <c r="H232" i="4"/>
  <c r="H211" i="4"/>
  <c r="H200" i="4"/>
  <c r="H196" i="4"/>
  <c r="H192" i="4"/>
  <c r="H210" i="4"/>
  <c r="H203" i="4"/>
  <c r="H199" i="4"/>
  <c r="H195" i="4"/>
  <c r="H191" i="4"/>
  <c r="H213" i="4"/>
  <c r="H209" i="4"/>
  <c r="H202" i="4"/>
  <c r="H198" i="4"/>
  <c r="H194" i="4"/>
  <c r="H190" i="4"/>
  <c r="H183" i="4"/>
  <c r="H179" i="4"/>
  <c r="H175" i="4"/>
  <c r="H171" i="4"/>
  <c r="H167" i="4"/>
  <c r="H163" i="4"/>
  <c r="H159" i="4"/>
  <c r="H186" i="4"/>
  <c r="H182" i="4"/>
  <c r="H178" i="4"/>
  <c r="H174" i="4"/>
  <c r="H170" i="4"/>
  <c r="H166" i="4"/>
  <c r="H162" i="4"/>
  <c r="H188" i="4"/>
  <c r="H187" i="4"/>
  <c r="H185" i="4"/>
  <c r="H181" i="4"/>
  <c r="H177" i="4"/>
  <c r="H173" i="4"/>
  <c r="H169" i="4"/>
  <c r="H165" i="4"/>
  <c r="H184" i="4"/>
  <c r="H180" i="4"/>
  <c r="H176" i="4"/>
  <c r="H172" i="4"/>
  <c r="H168" i="4"/>
  <c r="H164" i="4"/>
  <c r="H161" i="4"/>
  <c r="H155" i="4"/>
  <c r="H151" i="4"/>
  <c r="H147" i="4"/>
  <c r="H143" i="4"/>
  <c r="H139" i="4"/>
  <c r="H135" i="4"/>
  <c r="H160" i="4"/>
  <c r="H158" i="4"/>
  <c r="H154" i="4"/>
  <c r="H150" i="4"/>
  <c r="H146" i="4"/>
  <c r="H142" i="4"/>
  <c r="H138" i="4"/>
  <c r="H134" i="4"/>
  <c r="H157" i="4"/>
  <c r="H153" i="4"/>
  <c r="H149" i="4"/>
  <c r="H145" i="4"/>
  <c r="H141" i="4"/>
  <c r="H137" i="4"/>
  <c r="H156" i="4"/>
  <c r="H152" i="4"/>
  <c r="H148" i="4"/>
  <c r="H144" i="4"/>
  <c r="H140" i="4"/>
  <c r="H136" i="4"/>
  <c r="H131" i="4"/>
  <c r="H127" i="4"/>
  <c r="H123" i="4"/>
  <c r="H119" i="4"/>
  <c r="H115" i="4"/>
  <c r="H108" i="4"/>
  <c r="H104" i="4"/>
  <c r="H130" i="4"/>
  <c r="H126" i="4"/>
  <c r="H122" i="4"/>
  <c r="H118" i="4"/>
  <c r="H114" i="4"/>
  <c r="H107" i="4"/>
  <c r="H133" i="4"/>
  <c r="H129" i="4"/>
  <c r="H125" i="4"/>
  <c r="H121" i="4"/>
  <c r="H117" i="4"/>
  <c r="H113" i="4"/>
  <c r="H106" i="4"/>
  <c r="H132" i="4"/>
  <c r="H128" i="4"/>
  <c r="H124" i="4"/>
  <c r="H120" i="4"/>
  <c r="H116" i="4"/>
  <c r="H105" i="4"/>
  <c r="H97" i="4"/>
  <c r="H93" i="4"/>
  <c r="H89" i="4"/>
  <c r="H85" i="4"/>
  <c r="H81" i="4"/>
  <c r="H77" i="4"/>
  <c r="H96" i="4"/>
  <c r="H92" i="4"/>
  <c r="H88" i="4"/>
  <c r="H84" i="4"/>
  <c r="H80" i="4"/>
  <c r="H76" i="4"/>
  <c r="H99" i="4"/>
  <c r="H95" i="4"/>
  <c r="H91" i="4"/>
  <c r="H87" i="4"/>
  <c r="H83" i="4"/>
  <c r="H79" i="4"/>
  <c r="H75" i="4"/>
  <c r="H100" i="4"/>
  <c r="H103" i="4"/>
  <c r="H98" i="4"/>
  <c r="H94" i="4"/>
  <c r="H90" i="4"/>
  <c r="H86" i="4"/>
  <c r="H82" i="4"/>
  <c r="H78" i="4"/>
  <c r="H102" i="4"/>
  <c r="H101" i="4"/>
  <c r="H72" i="4"/>
  <c r="H68" i="4"/>
  <c r="H64" i="4"/>
  <c r="H60" i="4"/>
  <c r="H56" i="4"/>
  <c r="H52" i="4"/>
  <c r="H48" i="4"/>
  <c r="H44" i="4"/>
  <c r="H40" i="4"/>
  <c r="H36" i="4"/>
  <c r="H32" i="4"/>
  <c r="H28" i="4"/>
  <c r="H24" i="4"/>
  <c r="H74" i="4"/>
  <c r="H71" i="4"/>
  <c r="H67" i="4"/>
  <c r="H63" i="4"/>
  <c r="H59" i="4"/>
  <c r="H55" i="4"/>
  <c r="H51" i="4"/>
  <c r="H47" i="4"/>
  <c r="H43" i="4"/>
  <c r="H39" i="4"/>
  <c r="H35" i="4"/>
  <c r="H31" i="4"/>
  <c r="H27" i="4"/>
  <c r="H23" i="4"/>
  <c r="H70" i="4"/>
  <c r="H66" i="4"/>
  <c r="H62" i="4"/>
  <c r="H58" i="4"/>
  <c r="H54" i="4"/>
  <c r="H50" i="4"/>
  <c r="H46" i="4"/>
  <c r="H42" i="4"/>
  <c r="H38" i="4"/>
  <c r="H34" i="4"/>
  <c r="H30" i="4"/>
  <c r="H26" i="4"/>
  <c r="H22" i="4"/>
  <c r="X298" i="4"/>
  <c r="X294" i="4"/>
  <c r="X297" i="4"/>
  <c r="X293" i="4"/>
  <c r="X292" i="4"/>
  <c r="X289" i="4"/>
  <c r="X285" i="4"/>
  <c r="X281" i="4"/>
  <c r="X296" i="4"/>
  <c r="X288" i="4"/>
  <c r="X284" i="4"/>
  <c r="X291" i="4"/>
  <c r="X287" i="4"/>
  <c r="X283" i="4"/>
  <c r="X286" i="4"/>
  <c r="X282" i="4"/>
  <c r="X276" i="4"/>
  <c r="X272" i="4"/>
  <c r="X268" i="4"/>
  <c r="X264" i="4"/>
  <c r="X260" i="4"/>
  <c r="X279" i="4"/>
  <c r="X290" i="4"/>
  <c r="X278" i="4"/>
  <c r="X274" i="4"/>
  <c r="X270" i="4"/>
  <c r="X266" i="4"/>
  <c r="X262" i="4"/>
  <c r="X280" i="4"/>
  <c r="X295" i="4"/>
  <c r="X273" i="4"/>
  <c r="X258" i="4"/>
  <c r="X275" i="4"/>
  <c r="X269" i="4"/>
  <c r="X263" i="4"/>
  <c r="X277" i="4"/>
  <c r="X271" i="4"/>
  <c r="X265" i="4"/>
  <c r="X259" i="4"/>
  <c r="X253" i="4"/>
  <c r="X249" i="4"/>
  <c r="X245" i="4"/>
  <c r="X241" i="4"/>
  <c r="X237" i="4"/>
  <c r="X233" i="4"/>
  <c r="X256" i="4"/>
  <c r="X252" i="4"/>
  <c r="X248" i="4"/>
  <c r="X244" i="4"/>
  <c r="X240" i="4"/>
  <c r="X255" i="4"/>
  <c r="X251" i="4"/>
  <c r="X247" i="4"/>
  <c r="X243" i="4"/>
  <c r="X239" i="4"/>
  <c r="X250" i="4"/>
  <c r="X236" i="4"/>
  <c r="X227" i="4"/>
  <c r="X223" i="4"/>
  <c r="X219" i="4"/>
  <c r="X215" i="4"/>
  <c r="X261" i="4"/>
  <c r="X235" i="4"/>
  <c r="X232" i="4"/>
  <c r="X257" i="4"/>
  <c r="X246" i="4"/>
  <c r="X234" i="4"/>
  <c r="X230" i="4"/>
  <c r="X226" i="4"/>
  <c r="X222" i="4"/>
  <c r="X218" i="4"/>
  <c r="X214" i="4"/>
  <c r="X242" i="4"/>
  <c r="X229" i="4"/>
  <c r="X225" i="4"/>
  <c r="X221" i="4"/>
  <c r="X217" i="4"/>
  <c r="X267" i="4"/>
  <c r="X231" i="4"/>
  <c r="X254" i="4"/>
  <c r="X238" i="4"/>
  <c r="X228" i="4"/>
  <c r="X224" i="4"/>
  <c r="X220" i="4"/>
  <c r="X216" i="4"/>
  <c r="X212" i="4"/>
  <c r="X208" i="4"/>
  <c r="X201" i="4"/>
  <c r="X197" i="4"/>
  <c r="X193" i="4"/>
  <c r="X189" i="4"/>
  <c r="X211" i="4"/>
  <c r="X200" i="4"/>
  <c r="X196" i="4"/>
  <c r="X192" i="4"/>
  <c r="X188" i="4"/>
  <c r="X210" i="4"/>
  <c r="X203" i="4"/>
  <c r="X199" i="4"/>
  <c r="X195" i="4"/>
  <c r="X191" i="4"/>
  <c r="X213" i="4"/>
  <c r="X209" i="4"/>
  <c r="X202" i="4"/>
  <c r="X198" i="4"/>
  <c r="X194" i="4"/>
  <c r="X190" i="4"/>
  <c r="X183" i="4"/>
  <c r="X179" i="4"/>
  <c r="X175" i="4"/>
  <c r="X171" i="4"/>
  <c r="X167" i="4"/>
  <c r="X163" i="4"/>
  <c r="X159" i="4"/>
  <c r="X187" i="4"/>
  <c r="X186" i="4"/>
  <c r="X182" i="4"/>
  <c r="X178" i="4"/>
  <c r="X174" i="4"/>
  <c r="X170" i="4"/>
  <c r="X166" i="4"/>
  <c r="X162" i="4"/>
  <c r="X185" i="4"/>
  <c r="X181" i="4"/>
  <c r="X177" i="4"/>
  <c r="X173" i="4"/>
  <c r="X169" i="4"/>
  <c r="X165" i="4"/>
  <c r="X184" i="4"/>
  <c r="X180" i="4"/>
  <c r="X176" i="4"/>
  <c r="X172" i="4"/>
  <c r="X168" i="4"/>
  <c r="X164" i="4"/>
  <c r="X161" i="4"/>
  <c r="X155" i="4"/>
  <c r="X151" i="4"/>
  <c r="X147" i="4"/>
  <c r="X143" i="4"/>
  <c r="X139" i="4"/>
  <c r="X135" i="4"/>
  <c r="X158" i="4"/>
  <c r="X154" i="4"/>
  <c r="X150" i="4"/>
  <c r="X146" i="4"/>
  <c r="X142" i="4"/>
  <c r="X138" i="4"/>
  <c r="X134" i="4"/>
  <c r="X157" i="4"/>
  <c r="X153" i="4"/>
  <c r="X149" i="4"/>
  <c r="X145" i="4"/>
  <c r="X141" i="4"/>
  <c r="X137" i="4"/>
  <c r="X160" i="4"/>
  <c r="X156" i="4"/>
  <c r="X152" i="4"/>
  <c r="X148" i="4"/>
  <c r="X144" i="4"/>
  <c r="X140" i="4"/>
  <c r="X136" i="4"/>
  <c r="X131" i="4"/>
  <c r="X127" i="4"/>
  <c r="X123" i="4"/>
  <c r="X119" i="4"/>
  <c r="X115" i="4"/>
  <c r="X108" i="4"/>
  <c r="X104" i="4"/>
  <c r="X130" i="4"/>
  <c r="X126" i="4"/>
  <c r="X122" i="4"/>
  <c r="X118" i="4"/>
  <c r="X114" i="4"/>
  <c r="X107" i="4"/>
  <c r="X129" i="4"/>
  <c r="X125" i="4"/>
  <c r="X121" i="4"/>
  <c r="X117" i="4"/>
  <c r="X113" i="4"/>
  <c r="X106" i="4"/>
  <c r="X102" i="4"/>
  <c r="X133" i="4"/>
  <c r="X132" i="4"/>
  <c r="X128" i="4"/>
  <c r="X124" i="4"/>
  <c r="X120" i="4"/>
  <c r="X116" i="4"/>
  <c r="X105" i="4"/>
  <c r="X97" i="4"/>
  <c r="X93" i="4"/>
  <c r="X89" i="4"/>
  <c r="X85" i="4"/>
  <c r="X81" i="4"/>
  <c r="X77" i="4"/>
  <c r="X100" i="4"/>
  <c r="X96" i="4"/>
  <c r="X92" i="4"/>
  <c r="X88" i="4"/>
  <c r="X84" i="4"/>
  <c r="X80" i="4"/>
  <c r="X76" i="4"/>
  <c r="X95" i="4"/>
  <c r="X91" i="4"/>
  <c r="X87" i="4"/>
  <c r="X83" i="4"/>
  <c r="X79" i="4"/>
  <c r="X75" i="4"/>
  <c r="X101" i="4"/>
  <c r="X103" i="4"/>
  <c r="X99" i="4"/>
  <c r="X98" i="4"/>
  <c r="X94" i="4"/>
  <c r="X90" i="4"/>
  <c r="X86" i="4"/>
  <c r="X82" i="4"/>
  <c r="X78" i="4"/>
  <c r="X74" i="4"/>
  <c r="X73" i="4"/>
  <c r="X72" i="4"/>
  <c r="X68" i="4"/>
  <c r="X64" i="4"/>
  <c r="X60" i="4"/>
  <c r="X56" i="4"/>
  <c r="X52" i="4"/>
  <c r="X48" i="4"/>
  <c r="X44" i="4"/>
  <c r="X40" i="4"/>
  <c r="X36" i="4"/>
  <c r="X32" i="4"/>
  <c r="X28" i="4"/>
  <c r="X24" i="4"/>
  <c r="X71" i="4"/>
  <c r="X67" i="4"/>
  <c r="X63" i="4"/>
  <c r="X59" i="4"/>
  <c r="X55" i="4"/>
  <c r="X51" i="4"/>
  <c r="X47" i="4"/>
  <c r="X43" i="4"/>
  <c r="X39" i="4"/>
  <c r="X35" i="4"/>
  <c r="X31" i="4"/>
  <c r="X27" i="4"/>
  <c r="X23" i="4"/>
  <c r="X70" i="4"/>
  <c r="X66" i="4"/>
  <c r="X62" i="4"/>
  <c r="X58" i="4"/>
  <c r="X54" i="4"/>
  <c r="X50" i="4"/>
  <c r="X46" i="4"/>
  <c r="X42" i="4"/>
  <c r="X38" i="4"/>
  <c r="X34" i="4"/>
  <c r="X30" i="4"/>
  <c r="X26" i="4"/>
  <c r="X22" i="4"/>
  <c r="AF298" i="4"/>
  <c r="AF294" i="4"/>
  <c r="AF297" i="4"/>
  <c r="AF293" i="4"/>
  <c r="AF291" i="4"/>
  <c r="AF289" i="4"/>
  <c r="AF285" i="4"/>
  <c r="AF281" i="4"/>
  <c r="AF295" i="4"/>
  <c r="AF288" i="4"/>
  <c r="AF284" i="4"/>
  <c r="AF287" i="4"/>
  <c r="AF283" i="4"/>
  <c r="AF280" i="4"/>
  <c r="AF276" i="4"/>
  <c r="AF272" i="4"/>
  <c r="AF268" i="4"/>
  <c r="AF264" i="4"/>
  <c r="AF260" i="4"/>
  <c r="AF279" i="4"/>
  <c r="AF278" i="4"/>
  <c r="AF274" i="4"/>
  <c r="AF270" i="4"/>
  <c r="AF266" i="4"/>
  <c r="AF262" i="4"/>
  <c r="AF292" i="4"/>
  <c r="AF286" i="4"/>
  <c r="AF275" i="4"/>
  <c r="AF269" i="4"/>
  <c r="AF261" i="4"/>
  <c r="AF258" i="4"/>
  <c r="AF290" i="4"/>
  <c r="AF277" i="4"/>
  <c r="AF271" i="4"/>
  <c r="AF265" i="4"/>
  <c r="AF282" i="4"/>
  <c r="AF273" i="4"/>
  <c r="AF296" i="4"/>
  <c r="AF267" i="4"/>
  <c r="AF259" i="4"/>
  <c r="AF263" i="4"/>
  <c r="AF253" i="4"/>
  <c r="AF249" i="4"/>
  <c r="AF245" i="4"/>
  <c r="AF241" i="4"/>
  <c r="AF237" i="4"/>
  <c r="AF233" i="4"/>
  <c r="AF257" i="4"/>
  <c r="AF256" i="4"/>
  <c r="AF252" i="4"/>
  <c r="AF248" i="4"/>
  <c r="AF244" i="4"/>
  <c r="AF240" i="4"/>
  <c r="AF255" i="4"/>
  <c r="AF251" i="4"/>
  <c r="AF247" i="4"/>
  <c r="AF243" i="4"/>
  <c r="AF239" i="4"/>
  <c r="AF246" i="4"/>
  <c r="AF227" i="4"/>
  <c r="AF223" i="4"/>
  <c r="AF219" i="4"/>
  <c r="AF215" i="4"/>
  <c r="AF242" i="4"/>
  <c r="AF232" i="4"/>
  <c r="AF230" i="4"/>
  <c r="AF226" i="4"/>
  <c r="AF222" i="4"/>
  <c r="AF218" i="4"/>
  <c r="AF214" i="4"/>
  <c r="AF254" i="4"/>
  <c r="AF238" i="4"/>
  <c r="AF236" i="4"/>
  <c r="AF229" i="4"/>
  <c r="AF225" i="4"/>
  <c r="AF221" i="4"/>
  <c r="AF217" i="4"/>
  <c r="AF235" i="4"/>
  <c r="AF250" i="4"/>
  <c r="AF234" i="4"/>
  <c r="AF231" i="4"/>
  <c r="AF228" i="4"/>
  <c r="AF224" i="4"/>
  <c r="AF220" i="4"/>
  <c r="AF216" i="4"/>
  <c r="AF212" i="4"/>
  <c r="AF208" i="4"/>
  <c r="AF201" i="4"/>
  <c r="AF197" i="4"/>
  <c r="AF193" i="4"/>
  <c r="AF189" i="4"/>
  <c r="AF211" i="4"/>
  <c r="AF200" i="4"/>
  <c r="AF196" i="4"/>
  <c r="AF192" i="4"/>
  <c r="AF188" i="4"/>
  <c r="AF210" i="4"/>
  <c r="AF203" i="4"/>
  <c r="AF199" i="4"/>
  <c r="AF195" i="4"/>
  <c r="AF191" i="4"/>
  <c r="AF209" i="4"/>
  <c r="AF202" i="4"/>
  <c r="AF198" i="4"/>
  <c r="AF194" i="4"/>
  <c r="AF190" i="4"/>
  <c r="AF213" i="4"/>
  <c r="AF183" i="4"/>
  <c r="AF179" i="4"/>
  <c r="AF175" i="4"/>
  <c r="AF171" i="4"/>
  <c r="AF167" i="4"/>
  <c r="AF163" i="4"/>
  <c r="AF159" i="4"/>
  <c r="AF186" i="4"/>
  <c r="AF182" i="4"/>
  <c r="AF178" i="4"/>
  <c r="AF174" i="4"/>
  <c r="AF170" i="4"/>
  <c r="AF166" i="4"/>
  <c r="AF162" i="4"/>
  <c r="AF158" i="4"/>
  <c r="AF187" i="4"/>
  <c r="AF185" i="4"/>
  <c r="AF181" i="4"/>
  <c r="AF177" i="4"/>
  <c r="AF173" i="4"/>
  <c r="AF169" i="4"/>
  <c r="AF165" i="4"/>
  <c r="AF184" i="4"/>
  <c r="AF180" i="4"/>
  <c r="AF176" i="4"/>
  <c r="AF172" i="4"/>
  <c r="AF168" i="4"/>
  <c r="AF164" i="4"/>
  <c r="AF160" i="4"/>
  <c r="AF155" i="4"/>
  <c r="AF151" i="4"/>
  <c r="AF147" i="4"/>
  <c r="AF143" i="4"/>
  <c r="AF139" i="4"/>
  <c r="AF135" i="4"/>
  <c r="AF154" i="4"/>
  <c r="AF150" i="4"/>
  <c r="AF146" i="4"/>
  <c r="AF142" i="4"/>
  <c r="AF138" i="4"/>
  <c r="AF134" i="4"/>
  <c r="AF157" i="4"/>
  <c r="AF153" i="4"/>
  <c r="AF149" i="4"/>
  <c r="AF145" i="4"/>
  <c r="AF141" i="4"/>
  <c r="AF137" i="4"/>
  <c r="AF161" i="4"/>
  <c r="AF156" i="4"/>
  <c r="AF152" i="4"/>
  <c r="AF148" i="4"/>
  <c r="AF144" i="4"/>
  <c r="AF140" i="4"/>
  <c r="AF136" i="4"/>
  <c r="AF131" i="4"/>
  <c r="AF127" i="4"/>
  <c r="AF123" i="4"/>
  <c r="AF119" i="4"/>
  <c r="AF115" i="4"/>
  <c r="AF108" i="4"/>
  <c r="AF104" i="4"/>
  <c r="AF130" i="4"/>
  <c r="AF126" i="4"/>
  <c r="AF122" i="4"/>
  <c r="AF118" i="4"/>
  <c r="AF114" i="4"/>
  <c r="AF107" i="4"/>
  <c r="AF103" i="4"/>
  <c r="AF129" i="4"/>
  <c r="AF125" i="4"/>
  <c r="AF121" i="4"/>
  <c r="AF117" i="4"/>
  <c r="AF113" i="4"/>
  <c r="AF106" i="4"/>
  <c r="AF102" i="4"/>
  <c r="AF132" i="4"/>
  <c r="AF128" i="4"/>
  <c r="AF124" i="4"/>
  <c r="AF120" i="4"/>
  <c r="AF116" i="4"/>
  <c r="AF105" i="4"/>
  <c r="AF133" i="4"/>
  <c r="AF101" i="4"/>
  <c r="AF99" i="4"/>
  <c r="AF97" i="4"/>
  <c r="AF93" i="4"/>
  <c r="AF89" i="4"/>
  <c r="AF85" i="4"/>
  <c r="AF81" i="4"/>
  <c r="AF77" i="4"/>
  <c r="AF96" i="4"/>
  <c r="AF92" i="4"/>
  <c r="AF88" i="4"/>
  <c r="AF84" i="4"/>
  <c r="AF80" i="4"/>
  <c r="AF76" i="4"/>
  <c r="AF100" i="4"/>
  <c r="AF95" i="4"/>
  <c r="AF91" i="4"/>
  <c r="AF87" i="4"/>
  <c r="AF83" i="4"/>
  <c r="AF79" i="4"/>
  <c r="AF75" i="4"/>
  <c r="AF98" i="4"/>
  <c r="AF94" i="4"/>
  <c r="AF90" i="4"/>
  <c r="AF86" i="4"/>
  <c r="AF82" i="4"/>
  <c r="AF78" i="4"/>
  <c r="AF72" i="4"/>
  <c r="AF68" i="4"/>
  <c r="AF64" i="4"/>
  <c r="AF60" i="4"/>
  <c r="AF56" i="4"/>
  <c r="AF52" i="4"/>
  <c r="AF48" i="4"/>
  <c r="AF44" i="4"/>
  <c r="AF40" i="4"/>
  <c r="AF36" i="4"/>
  <c r="AF32" i="4"/>
  <c r="AF28" i="4"/>
  <c r="AF24" i="4"/>
  <c r="AF20" i="4"/>
  <c r="AF73" i="4"/>
  <c r="AF71" i="4"/>
  <c r="AF67" i="4"/>
  <c r="AF63" i="4"/>
  <c r="AF59" i="4"/>
  <c r="AF55" i="4"/>
  <c r="AF51" i="4"/>
  <c r="AF47" i="4"/>
  <c r="AF43" i="4"/>
  <c r="AF39" i="4"/>
  <c r="AF35" i="4"/>
  <c r="AF31" i="4"/>
  <c r="AF27" i="4"/>
  <c r="AF23" i="4"/>
  <c r="AF70" i="4"/>
  <c r="AF66" i="4"/>
  <c r="AF62" i="4"/>
  <c r="AF58" i="4"/>
  <c r="AF54" i="4"/>
  <c r="AF50" i="4"/>
  <c r="AF46" i="4"/>
  <c r="AF42" i="4"/>
  <c r="AF38" i="4"/>
  <c r="AF34" i="4"/>
  <c r="AF30" i="4"/>
  <c r="AF26" i="4"/>
  <c r="AF22" i="4"/>
  <c r="N4" i="48"/>
  <c r="N4" i="51"/>
  <c r="N4" i="54"/>
  <c r="N4" i="46"/>
  <c r="N4" i="49"/>
  <c r="N4" i="52"/>
  <c r="N4" i="44"/>
  <c r="N4" i="50"/>
  <c r="N4" i="53"/>
  <c r="N4" i="45"/>
  <c r="N4" i="47"/>
  <c r="N4" i="14"/>
  <c r="AV74" i="4"/>
  <c r="K5" i="5"/>
  <c r="K6" i="5" s="1"/>
  <c r="K2" i="9"/>
  <c r="I2" i="9"/>
  <c r="I5" i="5"/>
  <c r="I6" i="5" s="1"/>
  <c r="I2" i="5"/>
  <c r="I3" i="5" s="1"/>
  <c r="N8" i="6"/>
  <c r="P8" i="6" s="1"/>
  <c r="J15" i="26"/>
  <c r="K5" i="7"/>
  <c r="K6" i="7" s="1"/>
  <c r="I5" i="13"/>
  <c r="I6" i="13" s="1"/>
  <c r="K2" i="16"/>
  <c r="I2" i="16"/>
  <c r="I3" i="16" s="1"/>
  <c r="J15" i="15"/>
  <c r="K2" i="7"/>
  <c r="I2" i="11"/>
  <c r="N8" i="12"/>
  <c r="P8" i="12" s="1"/>
  <c r="J15" i="14"/>
  <c r="L14" i="17"/>
  <c r="K14" i="17"/>
  <c r="J14" i="17"/>
  <c r="K5" i="6"/>
  <c r="K6" i="6" s="1"/>
  <c r="N8" i="9"/>
  <c r="P8" i="9" s="1"/>
  <c r="N8" i="15"/>
  <c r="P8" i="15" s="1"/>
  <c r="J15" i="19"/>
  <c r="N8" i="11"/>
  <c r="P8" i="11" s="1"/>
  <c r="L14" i="21"/>
  <c r="K14" i="21"/>
  <c r="J14" i="21"/>
  <c r="N8" i="8"/>
  <c r="P8" i="8" s="1"/>
  <c r="K14" i="23"/>
  <c r="L14" i="23"/>
  <c r="J14" i="23"/>
  <c r="K2" i="18"/>
  <c r="K5" i="20"/>
  <c r="K6" i="20" s="1"/>
  <c r="K5" i="25"/>
  <c r="K6" i="25" s="1"/>
  <c r="L14" i="39"/>
  <c r="K14" i="39"/>
  <c r="N8" i="29"/>
  <c r="P8" i="29" s="1"/>
  <c r="K2" i="20"/>
  <c r="K5" i="22"/>
  <c r="K6" i="22" s="1"/>
  <c r="I2" i="24"/>
  <c r="N8" i="37"/>
  <c r="P8" i="37" s="1"/>
  <c r="I2" i="41"/>
  <c r="K2" i="41"/>
  <c r="J15" i="50"/>
  <c r="N8" i="26"/>
  <c r="P8" i="26" s="1"/>
  <c r="J14" i="27"/>
  <c r="I2" i="33"/>
  <c r="K2" i="33"/>
  <c r="K5" i="16"/>
  <c r="K6" i="16" s="1"/>
  <c r="N8" i="19"/>
  <c r="P8" i="19" s="1"/>
  <c r="K15" i="23"/>
  <c r="I5" i="28"/>
  <c r="I6" i="28" s="1"/>
  <c r="N8" i="16"/>
  <c r="P8" i="16" s="1"/>
  <c r="K2" i="28"/>
  <c r="I2" i="29"/>
  <c r="I3" i="29" s="1"/>
  <c r="K2" i="29"/>
  <c r="N8" i="21"/>
  <c r="P8" i="21" s="1"/>
  <c r="L14" i="40"/>
  <c r="N8" i="18"/>
  <c r="P8" i="18" s="1"/>
  <c r="J15" i="23"/>
  <c r="I5" i="24"/>
  <c r="I6" i="24" s="1"/>
  <c r="K5" i="24"/>
  <c r="K6" i="24" s="1"/>
  <c r="K15" i="27"/>
  <c r="N8" i="27"/>
  <c r="P8" i="27" s="1"/>
  <c r="K2" i="34"/>
  <c r="K3" i="34" s="1"/>
  <c r="I5" i="36"/>
  <c r="I6" i="36" s="1"/>
  <c r="I2" i="37"/>
  <c r="J15" i="27"/>
  <c r="N8" i="39"/>
  <c r="P8" i="39" s="1"/>
  <c r="N8" i="32"/>
  <c r="P8" i="32" s="1"/>
  <c r="N8" i="34"/>
  <c r="P8" i="34" s="1"/>
  <c r="K15" i="40"/>
  <c r="J15" i="40"/>
  <c r="I5" i="37"/>
  <c r="I6" i="37" s="1"/>
  <c r="K5" i="37"/>
  <c r="K6" i="37" s="1"/>
  <c r="I2" i="42"/>
  <c r="K2" i="42"/>
  <c r="I2" i="35"/>
  <c r="I3" i="35" s="1"/>
  <c r="N8" i="30"/>
  <c r="P8" i="30" s="1"/>
  <c r="J15" i="35"/>
  <c r="N8" i="41"/>
  <c r="P8" i="41" s="1"/>
  <c r="N8" i="42"/>
  <c r="P8" i="42" s="1"/>
  <c r="N8" i="40"/>
  <c r="P8" i="40" s="1"/>
  <c r="J15" i="48"/>
  <c r="K5" i="39"/>
  <c r="K6" i="39" s="1"/>
  <c r="I5" i="49"/>
  <c r="I6" i="49" s="1"/>
  <c r="K5" i="49"/>
  <c r="K6" i="49" s="1"/>
  <c r="K5" i="53"/>
  <c r="K6" i="53" s="1"/>
  <c r="I5" i="53"/>
  <c r="I6" i="53" s="1"/>
  <c r="I5" i="44"/>
  <c r="I6" i="44" s="1"/>
  <c r="J15" i="46"/>
  <c r="I2" i="47"/>
  <c r="K2" i="47"/>
  <c r="K3" i="47" s="1"/>
  <c r="N8" i="50"/>
  <c r="P8" i="50" s="1"/>
  <c r="K2" i="45"/>
  <c r="I2" i="45"/>
  <c r="N8" i="35"/>
  <c r="P8" i="35" s="1"/>
  <c r="K2" i="53"/>
  <c r="I2" i="53"/>
  <c r="N8" i="47"/>
  <c r="P8" i="47" s="1"/>
  <c r="I5" i="50"/>
  <c r="N8" i="52"/>
  <c r="P8" i="52" s="1"/>
  <c r="K5" i="51"/>
  <c r="K6" i="51" s="1"/>
  <c r="N8" i="54"/>
  <c r="P8" i="54" s="1"/>
  <c r="N8" i="48"/>
  <c r="P8" i="48" s="1"/>
  <c r="N8" i="45"/>
  <c r="P8" i="45" s="1"/>
  <c r="N8" i="53"/>
  <c r="P8" i="53" s="1"/>
  <c r="J15" i="52" l="1"/>
  <c r="J15" i="38"/>
  <c r="L14" i="22"/>
  <c r="J14" i="22"/>
  <c r="K14" i="22"/>
  <c r="J15" i="21"/>
  <c r="K15" i="21"/>
  <c r="AS18" i="2"/>
  <c r="J14" i="18"/>
  <c r="K14" i="18"/>
  <c r="L14" i="18"/>
  <c r="J15" i="17"/>
  <c r="K15" i="17"/>
  <c r="AU10" i="2"/>
  <c r="J15" i="13"/>
  <c r="AS51" i="2"/>
  <c r="J15" i="54"/>
  <c r="L14" i="19"/>
  <c r="K14" i="15"/>
  <c r="J14" i="19"/>
  <c r="J14" i="15"/>
  <c r="K14" i="19"/>
  <c r="K16" i="19" s="1"/>
  <c r="BG16" i="2" s="1"/>
  <c r="L14" i="15"/>
  <c r="K15" i="15"/>
  <c r="K14" i="35"/>
  <c r="J14" i="43"/>
  <c r="K14" i="32"/>
  <c r="K15" i="19"/>
  <c r="G49" i="4"/>
  <c r="G122" i="4"/>
  <c r="G184" i="4"/>
  <c r="G235" i="4"/>
  <c r="I143" i="4"/>
  <c r="AR59" i="4"/>
  <c r="AR208" i="4"/>
  <c r="AQ76" i="4"/>
  <c r="G58" i="4"/>
  <c r="G157" i="4"/>
  <c r="G192" i="4"/>
  <c r="G269" i="4"/>
  <c r="I54" i="4"/>
  <c r="I202" i="4"/>
  <c r="AR38" i="4"/>
  <c r="AR253" i="4"/>
  <c r="AX38" i="4"/>
  <c r="AX170" i="4"/>
  <c r="G94" i="4"/>
  <c r="G160" i="4"/>
  <c r="G197" i="4"/>
  <c r="G274" i="4"/>
  <c r="I55" i="4"/>
  <c r="I228" i="4"/>
  <c r="AR74" i="4"/>
  <c r="AR293" i="4"/>
  <c r="AL23" i="4"/>
  <c r="G31" i="4"/>
  <c r="G95" i="4"/>
  <c r="G136" i="4"/>
  <c r="G229" i="4"/>
  <c r="G284" i="4"/>
  <c r="I37" i="4"/>
  <c r="I247" i="4"/>
  <c r="AR115" i="4"/>
  <c r="AR286" i="4"/>
  <c r="AL36" i="4"/>
  <c r="G39" i="4"/>
  <c r="G77" i="4"/>
  <c r="G169" i="4"/>
  <c r="G238" i="4"/>
  <c r="G293" i="4"/>
  <c r="I105" i="4"/>
  <c r="I275" i="4"/>
  <c r="AR134" i="4"/>
  <c r="AD64" i="4"/>
  <c r="AY82" i="4"/>
  <c r="I119" i="4"/>
  <c r="I287" i="4"/>
  <c r="AR145" i="4"/>
  <c r="AD152" i="4"/>
  <c r="G40" i="4"/>
  <c r="G102" i="4"/>
  <c r="G170" i="4"/>
  <c r="G257" i="4"/>
  <c r="I50" i="4"/>
  <c r="G72" i="4"/>
  <c r="G121" i="4"/>
  <c r="G175" i="4"/>
  <c r="G256" i="4"/>
  <c r="I130" i="4"/>
  <c r="AR161" i="4"/>
  <c r="AD282" i="4"/>
  <c r="AX144" i="4"/>
  <c r="AX261" i="4"/>
  <c r="G20" i="4"/>
  <c r="G23" i="4"/>
  <c r="G36" i="4"/>
  <c r="G68" i="4"/>
  <c r="G45" i="4"/>
  <c r="G22" i="4"/>
  <c r="G54" i="4"/>
  <c r="G90" i="4"/>
  <c r="G91" i="4"/>
  <c r="G96" i="4"/>
  <c r="G101" i="4"/>
  <c r="G117" i="4"/>
  <c r="G118" i="4"/>
  <c r="G119" i="4"/>
  <c r="G153" i="4"/>
  <c r="G158" i="4"/>
  <c r="G159" i="4"/>
  <c r="G165" i="4"/>
  <c r="G166" i="4"/>
  <c r="G171" i="4"/>
  <c r="G180" i="4"/>
  <c r="G191" i="4"/>
  <c r="G188" i="4"/>
  <c r="G193" i="4"/>
  <c r="G225" i="4"/>
  <c r="G234" i="4"/>
  <c r="G232" i="4"/>
  <c r="G252" i="4"/>
  <c r="G231" i="4"/>
  <c r="G280" i="4"/>
  <c r="G265" i="4"/>
  <c r="G270" i="4"/>
  <c r="G279" i="4"/>
  <c r="G291" i="4"/>
  <c r="I51" i="4"/>
  <c r="I33" i="4"/>
  <c r="I78" i="4"/>
  <c r="I115" i="4"/>
  <c r="I126" i="4"/>
  <c r="I150" i="4"/>
  <c r="I185" i="4"/>
  <c r="I198" i="4"/>
  <c r="I227" i="4"/>
  <c r="I243" i="4"/>
  <c r="I285" i="4"/>
  <c r="I266" i="4"/>
  <c r="AR43" i="4"/>
  <c r="AR52" i="4"/>
  <c r="AR34" i="4"/>
  <c r="AR97" i="4"/>
  <c r="AR118" i="4"/>
  <c r="AR129" i="4"/>
  <c r="AR141" i="4"/>
  <c r="AR164" i="4"/>
  <c r="AR201" i="4"/>
  <c r="AR223" i="4"/>
  <c r="AR234" i="4"/>
  <c r="AR277" i="4"/>
  <c r="AR289" i="4"/>
  <c r="AD51" i="4"/>
  <c r="AD139" i="4"/>
  <c r="AD262" i="4"/>
  <c r="U199" i="4"/>
  <c r="AQ51" i="4"/>
  <c r="AQ222" i="4"/>
  <c r="R166" i="4"/>
  <c r="G47" i="4"/>
  <c r="G55" i="4"/>
  <c r="G44" i="4"/>
  <c r="G21" i="4"/>
  <c r="G53" i="4"/>
  <c r="G30" i="4"/>
  <c r="G62" i="4"/>
  <c r="G98" i="4"/>
  <c r="G99" i="4"/>
  <c r="G81" i="4"/>
  <c r="G116" i="4"/>
  <c r="G125" i="4"/>
  <c r="G126" i="4"/>
  <c r="G127" i="4"/>
  <c r="G134" i="4"/>
  <c r="G135" i="4"/>
  <c r="G140" i="4"/>
  <c r="G173" i="4"/>
  <c r="G174" i="4"/>
  <c r="G179" i="4"/>
  <c r="G190" i="4"/>
  <c r="G199" i="4"/>
  <c r="G196" i="4"/>
  <c r="G201" i="4"/>
  <c r="G250" i="4"/>
  <c r="G254" i="4"/>
  <c r="G260" i="4"/>
  <c r="G237" i="4"/>
  <c r="G239" i="4"/>
  <c r="G300" i="4" s="1"/>
  <c r="G268" i="4"/>
  <c r="G273" i="4"/>
  <c r="G278" i="4"/>
  <c r="G287" i="4"/>
  <c r="G297" i="4"/>
  <c r="I70" i="4"/>
  <c r="I24" i="4"/>
  <c r="I41" i="4"/>
  <c r="I100" i="4"/>
  <c r="I124" i="4"/>
  <c r="I136" i="4"/>
  <c r="I147" i="4"/>
  <c r="I186" i="4"/>
  <c r="I209" i="4"/>
  <c r="I241" i="4"/>
  <c r="I240" i="4"/>
  <c r="I258" i="4"/>
  <c r="I291" i="4"/>
  <c r="AR18" i="4"/>
  <c r="AR25" i="4"/>
  <c r="AR62" i="4"/>
  <c r="AR78" i="4"/>
  <c r="AR119" i="4"/>
  <c r="AR135" i="4"/>
  <c r="AR149" i="4"/>
  <c r="AR165" i="4"/>
  <c r="AR209" i="4"/>
  <c r="AR233" i="4"/>
  <c r="AR238" i="4"/>
  <c r="AR261" i="4"/>
  <c r="AR290" i="4"/>
  <c r="AD33" i="4"/>
  <c r="AD168" i="4"/>
  <c r="AD286" i="4"/>
  <c r="AQ92" i="4"/>
  <c r="AQ199" i="4"/>
  <c r="G63" i="4"/>
  <c r="G71" i="4"/>
  <c r="G48" i="4"/>
  <c r="G25" i="4"/>
  <c r="G57" i="4"/>
  <c r="G34" i="4"/>
  <c r="G66" i="4"/>
  <c r="G105" i="4"/>
  <c r="G76" i="4"/>
  <c r="G85" i="4"/>
  <c r="G120" i="4"/>
  <c r="G129" i="4"/>
  <c r="G130" i="4"/>
  <c r="G131" i="4"/>
  <c r="G138" i="4"/>
  <c r="G139" i="4"/>
  <c r="G144" i="4"/>
  <c r="G177" i="4"/>
  <c r="G178" i="4"/>
  <c r="G183" i="4"/>
  <c r="G194" i="4"/>
  <c r="G203" i="4"/>
  <c r="G200" i="4"/>
  <c r="G208" i="4"/>
  <c r="G214" i="4"/>
  <c r="G215" i="4"/>
  <c r="G272" i="4"/>
  <c r="G241" i="4"/>
  <c r="G243" i="4"/>
  <c r="G290" i="4"/>
  <c r="G277" i="4"/>
  <c r="G283" i="4"/>
  <c r="G294" i="4"/>
  <c r="G298" i="4"/>
  <c r="I66" i="4"/>
  <c r="I28" i="4"/>
  <c r="I65" i="4"/>
  <c r="I75" i="4"/>
  <c r="I128" i="4"/>
  <c r="I137" i="4"/>
  <c r="I151" i="4"/>
  <c r="I163" i="4"/>
  <c r="I203" i="4"/>
  <c r="I217" i="4"/>
  <c r="I244" i="4"/>
  <c r="I261" i="4"/>
  <c r="I284" i="4"/>
  <c r="AR51" i="4"/>
  <c r="AR29" i="4"/>
  <c r="AR66" i="4"/>
  <c r="AR100" i="4"/>
  <c r="AR123" i="4"/>
  <c r="AR139" i="4"/>
  <c r="AR170" i="4"/>
  <c r="AR169" i="4"/>
  <c r="AR230" i="4"/>
  <c r="AR216" i="4"/>
  <c r="AR242" i="4"/>
  <c r="AR256" i="4"/>
  <c r="AR291" i="4"/>
  <c r="AD80" i="4"/>
  <c r="AD172" i="4"/>
  <c r="AQ103" i="4"/>
  <c r="AQ229" i="4"/>
  <c r="G35" i="4"/>
  <c r="G74" i="4"/>
  <c r="G52" i="4"/>
  <c r="G29" i="4"/>
  <c r="G61" i="4"/>
  <c r="G38" i="4"/>
  <c r="G70" i="4"/>
  <c r="G75" i="4"/>
  <c r="G80" i="4"/>
  <c r="G89" i="4"/>
  <c r="G124" i="4"/>
  <c r="G133" i="4"/>
  <c r="G100" i="4"/>
  <c r="G137" i="4"/>
  <c r="G142" i="4"/>
  <c r="G143" i="4"/>
  <c r="G148" i="4"/>
  <c r="G181" i="4"/>
  <c r="G182" i="4"/>
  <c r="G164" i="4"/>
  <c r="G198" i="4"/>
  <c r="G210" i="4"/>
  <c r="G211" i="4"/>
  <c r="G212" i="4"/>
  <c r="G218" i="4"/>
  <c r="G219" i="4"/>
  <c r="G236" i="4"/>
  <c r="G245" i="4"/>
  <c r="G247" i="4"/>
  <c r="G295" i="4"/>
  <c r="G282" i="4"/>
  <c r="G263" i="4"/>
  <c r="G288" i="4"/>
  <c r="G296" i="4"/>
  <c r="I46" i="4"/>
  <c r="I32" i="4"/>
  <c r="I69" i="4"/>
  <c r="I99" i="4"/>
  <c r="I132" i="4"/>
  <c r="I141" i="4"/>
  <c r="I172" i="4"/>
  <c r="I167" i="4"/>
  <c r="I210" i="4"/>
  <c r="I214" i="4"/>
  <c r="I248" i="4"/>
  <c r="I265" i="4"/>
  <c r="I296" i="4"/>
  <c r="AR67" i="4"/>
  <c r="AR53" i="4"/>
  <c r="AR70" i="4"/>
  <c r="AR75" i="4"/>
  <c r="AR124" i="4"/>
  <c r="AR143" i="4"/>
  <c r="AR174" i="4"/>
  <c r="AR188" i="4"/>
  <c r="AR187" i="4"/>
  <c r="AR220" i="4"/>
  <c r="AR239" i="4"/>
  <c r="AR282" i="4"/>
  <c r="AR295" i="4"/>
  <c r="AD84" i="4"/>
  <c r="AD191" i="4"/>
  <c r="AQ135" i="4"/>
  <c r="AQ263" i="4"/>
  <c r="G51" i="4"/>
  <c r="G24" i="4"/>
  <c r="G56" i="4"/>
  <c r="G33" i="4"/>
  <c r="G65" i="4"/>
  <c r="G42" i="4"/>
  <c r="G78" i="4"/>
  <c r="G79" i="4"/>
  <c r="G84" i="4"/>
  <c r="G93" i="4"/>
  <c r="G128" i="4"/>
  <c r="G103" i="4"/>
  <c r="G104" i="4"/>
  <c r="G141" i="4"/>
  <c r="G146" i="4"/>
  <c r="G147" i="4"/>
  <c r="G152" i="4"/>
  <c r="G185" i="4"/>
  <c r="G186" i="4"/>
  <c r="G168" i="4"/>
  <c r="G202" i="4"/>
  <c r="G216" i="4"/>
  <c r="G224" i="4"/>
  <c r="G246" i="4"/>
  <c r="G222" i="4"/>
  <c r="G223" i="4"/>
  <c r="G240" i="4"/>
  <c r="G249" i="4"/>
  <c r="G251" i="4"/>
  <c r="G259" i="4"/>
  <c r="G286" i="4"/>
  <c r="G267" i="4"/>
  <c r="G292" i="4"/>
  <c r="I62" i="4"/>
  <c r="I56" i="4"/>
  <c r="I73" i="4"/>
  <c r="I104" i="4"/>
  <c r="I125" i="4"/>
  <c r="I145" i="4"/>
  <c r="I176" i="4"/>
  <c r="I193" i="4"/>
  <c r="I215" i="4"/>
  <c r="I218" i="4"/>
  <c r="I242" i="4"/>
  <c r="I269" i="4"/>
  <c r="I298" i="4"/>
  <c r="AR20" i="4"/>
  <c r="AR57" i="4"/>
  <c r="AR92" i="4"/>
  <c r="AR79" i="4"/>
  <c r="AR128" i="4"/>
  <c r="AR140" i="4"/>
  <c r="AR178" i="4"/>
  <c r="AR192" i="4"/>
  <c r="AR214" i="4"/>
  <c r="AR224" i="4"/>
  <c r="AR243" i="4"/>
  <c r="AR294" i="4"/>
  <c r="AR292" i="4"/>
  <c r="AD88" i="4"/>
  <c r="AD226" i="4"/>
  <c r="AC59" i="4"/>
  <c r="AQ143" i="4"/>
  <c r="AQ292" i="4"/>
  <c r="G67" i="4"/>
  <c r="G28" i="4"/>
  <c r="G60" i="4"/>
  <c r="G37" i="4"/>
  <c r="G69" i="4"/>
  <c r="G46" i="4"/>
  <c r="G82" i="4"/>
  <c r="G83" i="4"/>
  <c r="G88" i="4"/>
  <c r="G97" i="4"/>
  <c r="G132" i="4"/>
  <c r="G107" i="4"/>
  <c r="G108" i="4"/>
  <c r="G145" i="4"/>
  <c r="G150" i="4"/>
  <c r="G151" i="4"/>
  <c r="G156" i="4"/>
  <c r="G187" i="4"/>
  <c r="G163" i="4"/>
  <c r="G172" i="4"/>
  <c r="G209" i="4"/>
  <c r="G233" i="4"/>
  <c r="G228" i="4"/>
  <c r="G217" i="4"/>
  <c r="G226" i="4"/>
  <c r="G227" i="4"/>
  <c r="G244" i="4"/>
  <c r="G253" i="4"/>
  <c r="G255" i="4"/>
  <c r="G264" i="4"/>
  <c r="G262" i="4"/>
  <c r="G271" i="4"/>
  <c r="G285" i="4"/>
  <c r="I23" i="4"/>
  <c r="I60" i="4"/>
  <c r="I97" i="4"/>
  <c r="I76" i="4"/>
  <c r="I129" i="4"/>
  <c r="I142" i="4"/>
  <c r="I180" i="4"/>
  <c r="I197" i="4"/>
  <c r="I211" i="4"/>
  <c r="I222" i="4"/>
  <c r="I246" i="4"/>
  <c r="I280" i="4"/>
  <c r="I295" i="4"/>
  <c r="AR44" i="4"/>
  <c r="AR61" i="4"/>
  <c r="AR96" i="4"/>
  <c r="AR107" i="4"/>
  <c r="AR132" i="4"/>
  <c r="AR144" i="4"/>
  <c r="AR183" i="4"/>
  <c r="AR196" i="4"/>
  <c r="AR218" i="4"/>
  <c r="AR225" i="4"/>
  <c r="AR247" i="4"/>
  <c r="AR262" i="4"/>
  <c r="AD19" i="4"/>
  <c r="AD125" i="4"/>
  <c r="AD257" i="4"/>
  <c r="U62" i="4"/>
  <c r="AQ134" i="4"/>
  <c r="AQ283" i="4"/>
  <c r="G59" i="4"/>
  <c r="G18" i="4"/>
  <c r="G32" i="4"/>
  <c r="G64" i="4"/>
  <c r="G41" i="4"/>
  <c r="G73" i="4"/>
  <c r="G50" i="4"/>
  <c r="G86" i="4"/>
  <c r="G87" i="4"/>
  <c r="G92" i="4"/>
  <c r="G106" i="4"/>
  <c r="G113" i="4"/>
  <c r="G205" i="4" s="1"/>
  <c r="G307" i="4" s="1"/>
  <c r="G114" i="4"/>
  <c r="G115" i="4"/>
  <c r="G149" i="4"/>
  <c r="G154" i="4"/>
  <c r="G155" i="4"/>
  <c r="G161" i="4"/>
  <c r="G162" i="4"/>
  <c r="G167" i="4"/>
  <c r="G176" i="4"/>
  <c r="G213" i="4"/>
  <c r="G220" i="4"/>
  <c r="G189" i="4"/>
  <c r="G221" i="4"/>
  <c r="G230" i="4"/>
  <c r="G242" i="4"/>
  <c r="G248" i="4"/>
  <c r="G258" i="4"/>
  <c r="G276" i="4"/>
  <c r="G261" i="4"/>
  <c r="G266" i="4"/>
  <c r="G275" i="4"/>
  <c r="G289" i="4"/>
  <c r="I47" i="4"/>
  <c r="I64" i="4"/>
  <c r="I101" i="4"/>
  <c r="I108" i="4"/>
  <c r="I133" i="4"/>
  <c r="I146" i="4"/>
  <c r="I181" i="4"/>
  <c r="I201" i="4"/>
  <c r="I223" i="4"/>
  <c r="I239" i="4"/>
  <c r="I250" i="4"/>
  <c r="AR48" i="4"/>
  <c r="AR30" i="4"/>
  <c r="AR103" i="4"/>
  <c r="AR114" i="4"/>
  <c r="AR125" i="4"/>
  <c r="AR148" i="4"/>
  <c r="AR160" i="4"/>
  <c r="AR197" i="4"/>
  <c r="AR222" i="4"/>
  <c r="AR229" i="4"/>
  <c r="AR271" i="4"/>
  <c r="AD27" i="4"/>
  <c r="AD108" i="4"/>
  <c r="AQ65" i="4"/>
  <c r="AQ160" i="4"/>
  <c r="O33" i="4"/>
  <c r="O75" i="4"/>
  <c r="O129" i="4"/>
  <c r="O168" i="4"/>
  <c r="O228" i="4"/>
  <c r="O249" i="4"/>
  <c r="O275" i="4"/>
  <c r="Q55" i="4"/>
  <c r="Q73" i="4"/>
  <c r="Q123" i="4"/>
  <c r="Q145" i="4"/>
  <c r="Q162" i="4"/>
  <c r="AZ35" i="4"/>
  <c r="AZ118" i="4"/>
  <c r="AZ201" i="4"/>
  <c r="AZ274" i="4"/>
  <c r="AL87" i="4"/>
  <c r="AK36" i="4"/>
  <c r="AK293" i="4"/>
  <c r="AK285" i="4"/>
  <c r="AK280" i="4"/>
  <c r="AK283" i="4"/>
  <c r="AK236" i="4"/>
  <c r="AK249" i="4"/>
  <c r="AK216" i="4"/>
  <c r="AK226" i="4"/>
  <c r="AK255" i="4"/>
  <c r="AK298" i="4"/>
  <c r="AK279" i="4"/>
  <c r="AK267" i="4"/>
  <c r="AK273" i="4"/>
  <c r="AK254" i="4"/>
  <c r="AK237" i="4"/>
  <c r="AK247" i="4"/>
  <c r="AK214" i="4"/>
  <c r="AK291" i="4"/>
  <c r="AK268" i="4"/>
  <c r="AK278" i="4"/>
  <c r="AK269" i="4"/>
  <c r="AK242" i="4"/>
  <c r="AK251" i="4"/>
  <c r="AK223" i="4"/>
  <c r="AK209" i="4"/>
  <c r="AK288" i="4"/>
  <c r="AK284" i="4"/>
  <c r="AK252" i="4"/>
  <c r="AK245" i="4"/>
  <c r="AK243" i="4"/>
  <c r="AK239" i="4"/>
  <c r="AK196" i="4"/>
  <c r="AK169" i="4"/>
  <c r="AK183" i="4"/>
  <c r="AK166" i="4"/>
  <c r="AK156" i="4"/>
  <c r="AK135" i="4"/>
  <c r="AK124" i="4"/>
  <c r="AK108" i="4"/>
  <c r="AK117" i="4"/>
  <c r="AK74" i="4"/>
  <c r="AK92" i="4"/>
  <c r="AK71" i="4"/>
  <c r="AK31" i="4"/>
  <c r="AK38" i="4"/>
  <c r="AK49" i="4"/>
  <c r="AK32" i="4"/>
  <c r="AK292" i="4"/>
  <c r="AK266" i="4"/>
  <c r="AK250" i="4"/>
  <c r="AK224" i="4"/>
  <c r="AK202" i="4"/>
  <c r="AK197" i="4"/>
  <c r="AK191" i="4"/>
  <c r="AK180" i="4"/>
  <c r="AK163" i="4"/>
  <c r="AK149" i="4"/>
  <c r="AK136" i="4"/>
  <c r="AK142" i="4"/>
  <c r="AK131" i="4"/>
  <c r="AK122" i="4"/>
  <c r="AK94" i="4"/>
  <c r="AK81" i="4"/>
  <c r="AK95" i="4"/>
  <c r="AK51" i="4"/>
  <c r="AK58" i="4"/>
  <c r="AK75" i="4"/>
  <c r="AK29" i="4"/>
  <c r="AK68" i="4"/>
  <c r="AK275" i="4"/>
  <c r="AK232" i="4"/>
  <c r="AK235" i="4"/>
  <c r="AK217" i="4"/>
  <c r="AK199" i="4"/>
  <c r="AK296" i="4"/>
  <c r="AK263" i="4"/>
  <c r="AK238" i="4"/>
  <c r="AK219" i="4"/>
  <c r="AK212" i="4"/>
  <c r="AK185" i="4"/>
  <c r="AK164" i="4"/>
  <c r="AK158" i="4"/>
  <c r="AK155" i="4"/>
  <c r="AK128" i="4"/>
  <c r="AK130" i="4"/>
  <c r="AK90" i="4"/>
  <c r="AK107" i="4"/>
  <c r="AK63" i="4"/>
  <c r="AK54" i="4"/>
  <c r="AK57" i="4"/>
  <c r="AK44" i="4"/>
  <c r="AK290" i="4"/>
  <c r="AK274" i="4"/>
  <c r="AK234" i="4"/>
  <c r="AK230" i="4"/>
  <c r="AK208" i="4"/>
  <c r="AK181" i="4"/>
  <c r="AK179" i="4"/>
  <c r="AK157" i="4"/>
  <c r="AK147" i="4"/>
  <c r="AK120" i="4"/>
  <c r="AK126" i="4"/>
  <c r="AK82" i="4"/>
  <c r="AK88" i="4"/>
  <c r="AK59" i="4"/>
  <c r="AK50" i="4"/>
  <c r="AK45" i="4"/>
  <c r="AK28" i="4"/>
  <c r="AK294" i="4"/>
  <c r="AK262" i="4"/>
  <c r="AK265" i="4"/>
  <c r="AK222" i="4"/>
  <c r="AK193" i="4"/>
  <c r="AK177" i="4"/>
  <c r="AK175" i="4"/>
  <c r="AK145" i="4"/>
  <c r="AK143" i="4"/>
  <c r="AK105" i="4"/>
  <c r="AK118" i="4"/>
  <c r="AK78" i="4"/>
  <c r="AK80" i="4"/>
  <c r="AK47" i="4"/>
  <c r="AK46" i="4"/>
  <c r="AK41" i="4"/>
  <c r="AK72" i="4"/>
  <c r="AK289" i="4"/>
  <c r="AK277" i="4"/>
  <c r="AK257" i="4"/>
  <c r="AK229" i="4"/>
  <c r="AK211" i="4"/>
  <c r="AK165" i="4"/>
  <c r="AK171" i="4"/>
  <c r="AK141" i="4"/>
  <c r="AK160" i="4"/>
  <c r="AK101" i="4"/>
  <c r="AK129" i="4"/>
  <c r="AK106" i="4"/>
  <c r="AK76" i="4"/>
  <c r="AK39" i="4"/>
  <c r="AK34" i="4"/>
  <c r="AK37" i="4"/>
  <c r="AK56" i="4"/>
  <c r="AK228" i="4"/>
  <c r="AK188" i="4"/>
  <c r="AK137" i="4"/>
  <c r="AK127" i="4"/>
  <c r="AK93" i="4"/>
  <c r="AK35" i="4"/>
  <c r="AK25" i="4"/>
  <c r="AK276" i="4"/>
  <c r="AK256" i="4"/>
  <c r="AK184" i="4"/>
  <c r="AK152" i="4"/>
  <c r="AK123" i="4"/>
  <c r="AK89" i="4"/>
  <c r="AK27" i="4"/>
  <c r="AK64" i="4"/>
  <c r="AK264" i="4"/>
  <c r="AK198" i="4"/>
  <c r="AK176" i="4"/>
  <c r="AK144" i="4"/>
  <c r="AK119" i="4"/>
  <c r="AK77" i="4"/>
  <c r="AK70" i="4"/>
  <c r="AK48" i="4"/>
  <c r="AK221" i="4"/>
  <c r="AK162" i="4"/>
  <c r="AK113" i="4"/>
  <c r="AK66" i="4"/>
  <c r="AK200" i="4"/>
  <c r="AK140" i="4"/>
  <c r="AK103" i="4"/>
  <c r="AK26" i="4"/>
  <c r="AK260" i="4"/>
  <c r="AK192" i="4"/>
  <c r="AK154" i="4"/>
  <c r="AK102" i="4"/>
  <c r="AK22" i="4"/>
  <c r="AK258" i="4"/>
  <c r="AK203" i="4"/>
  <c r="AK150" i="4"/>
  <c r="AK99" i="4"/>
  <c r="AK69" i="4"/>
  <c r="AK244" i="4"/>
  <c r="AK168" i="4"/>
  <c r="AK138" i="4"/>
  <c r="AK91" i="4"/>
  <c r="AK61" i="4"/>
  <c r="AK233" i="4"/>
  <c r="AK83" i="4"/>
  <c r="AK194" i="4"/>
  <c r="AK79" i="4"/>
  <c r="AK182" i="4"/>
  <c r="AK67" i="4"/>
  <c r="AK174" i="4"/>
  <c r="AK19" i="4"/>
  <c r="AK170" i="4"/>
  <c r="AK40" i="4"/>
  <c r="AK240" i="4"/>
  <c r="AK132" i="4"/>
  <c r="AK104" i="4"/>
  <c r="O294" i="4"/>
  <c r="O281" i="4"/>
  <c r="O274" i="4"/>
  <c r="O273" i="4"/>
  <c r="O268" i="4"/>
  <c r="O231" i="4"/>
  <c r="O252" i="4"/>
  <c r="O233" i="4"/>
  <c r="O226" i="4"/>
  <c r="O217" i="4"/>
  <c r="O189" i="4"/>
  <c r="O216" i="4"/>
  <c r="O209" i="4"/>
  <c r="O176" i="4"/>
  <c r="O167" i="4"/>
  <c r="O162" i="4"/>
  <c r="O156" i="4"/>
  <c r="O147" i="4"/>
  <c r="O146" i="4"/>
  <c r="O145" i="4"/>
  <c r="O108" i="4"/>
  <c r="O107" i="4"/>
  <c r="O132" i="4"/>
  <c r="O85" i="4"/>
  <c r="O84" i="4"/>
  <c r="O83" i="4"/>
  <c r="O82" i="4"/>
  <c r="O50" i="4"/>
  <c r="O73" i="4"/>
  <c r="O41" i="4"/>
  <c r="O64" i="4"/>
  <c r="O32" i="4"/>
  <c r="O47" i="4"/>
  <c r="O289" i="4"/>
  <c r="O279" i="4"/>
  <c r="O270" i="4"/>
  <c r="O269" i="4"/>
  <c r="O257" i="4"/>
  <c r="O253" i="4"/>
  <c r="O248" i="4"/>
  <c r="O232" i="4"/>
  <c r="O222" i="4"/>
  <c r="O234" i="4"/>
  <c r="O224" i="4"/>
  <c r="O210" i="4"/>
  <c r="O202" i="4"/>
  <c r="O172" i="4"/>
  <c r="O163" i="4"/>
  <c r="O185" i="4"/>
  <c r="O152" i="4"/>
  <c r="O143" i="4"/>
  <c r="O142" i="4"/>
  <c r="O141" i="4"/>
  <c r="O104" i="4"/>
  <c r="O103" i="4"/>
  <c r="O128" i="4"/>
  <c r="O81" i="4"/>
  <c r="O80" i="4"/>
  <c r="O79" i="4"/>
  <c r="O78" i="4"/>
  <c r="O46" i="4"/>
  <c r="O69" i="4"/>
  <c r="O37" i="4"/>
  <c r="O60" i="4"/>
  <c r="O28" i="4"/>
  <c r="O31" i="4"/>
  <c r="O295" i="4"/>
  <c r="O288" i="4"/>
  <c r="O271" i="4"/>
  <c r="O262" i="4"/>
  <c r="O261" i="4"/>
  <c r="O251" i="4"/>
  <c r="O245" i="4"/>
  <c r="O240" i="4"/>
  <c r="O223" i="4"/>
  <c r="O214" i="4"/>
  <c r="O212" i="4"/>
  <c r="O211" i="4"/>
  <c r="O199" i="4"/>
  <c r="O194" i="4"/>
  <c r="O164" i="4"/>
  <c r="O182" i="4"/>
  <c r="O177" i="4"/>
  <c r="O144" i="4"/>
  <c r="O135" i="4"/>
  <c r="O134" i="4"/>
  <c r="O131" i="4"/>
  <c r="O130" i="4"/>
  <c r="O125" i="4"/>
  <c r="O120" i="4"/>
  <c r="O102" i="4"/>
  <c r="O105" i="4"/>
  <c r="O106" i="4"/>
  <c r="O70" i="4"/>
  <c r="O38" i="4"/>
  <c r="O61" i="4"/>
  <c r="O29" i="4"/>
  <c r="O52" i="4"/>
  <c r="O67" i="4"/>
  <c r="O43" i="4"/>
  <c r="O298" i="4"/>
  <c r="O292" i="4"/>
  <c r="O267" i="4"/>
  <c r="O290" i="4"/>
  <c r="O259" i="4"/>
  <c r="O247" i="4"/>
  <c r="O241" i="4"/>
  <c r="O236" i="4"/>
  <c r="O219" i="4"/>
  <c r="O246" i="4"/>
  <c r="O208" i="4"/>
  <c r="O200" i="4"/>
  <c r="O195" i="4"/>
  <c r="O190" i="4"/>
  <c r="O183" i="4"/>
  <c r="O178" i="4"/>
  <c r="O173" i="4"/>
  <c r="O140" i="4"/>
  <c r="O159" i="4"/>
  <c r="O160" i="4"/>
  <c r="O127" i="4"/>
  <c r="O126" i="4"/>
  <c r="O121" i="4"/>
  <c r="O116" i="4"/>
  <c r="O101" i="4"/>
  <c r="O99" i="4"/>
  <c r="O98" i="4"/>
  <c r="O66" i="4"/>
  <c r="O34" i="4"/>
  <c r="O57" i="4"/>
  <c r="O25" i="4"/>
  <c r="O48" i="4"/>
  <c r="O51" i="4"/>
  <c r="O27" i="4"/>
  <c r="O297" i="4"/>
  <c r="O287" i="4"/>
  <c r="O263" i="4"/>
  <c r="O284" i="4"/>
  <c r="O276" i="4"/>
  <c r="O243" i="4"/>
  <c r="O237" i="4"/>
  <c r="O258" i="4"/>
  <c r="O215" i="4"/>
  <c r="O229" i="4"/>
  <c r="O201" i="4"/>
  <c r="O196" i="4"/>
  <c r="O191" i="4"/>
  <c r="O187" i="4"/>
  <c r="O179" i="4"/>
  <c r="O174" i="4"/>
  <c r="O169" i="4"/>
  <c r="O136" i="4"/>
  <c r="O158" i="4"/>
  <c r="O157" i="4"/>
  <c r="O123" i="4"/>
  <c r="O122" i="4"/>
  <c r="O117" i="4"/>
  <c r="O97" i="4"/>
  <c r="O96" i="4"/>
  <c r="O95" i="4"/>
  <c r="O94" i="4"/>
  <c r="O62" i="4"/>
  <c r="O30" i="4"/>
  <c r="O53" i="4"/>
  <c r="O21" i="4"/>
  <c r="O44" i="4"/>
  <c r="O35" i="4"/>
  <c r="O71" i="4"/>
  <c r="O293" i="4"/>
  <c r="O282" i="4"/>
  <c r="O278" i="4"/>
  <c r="O277" i="4"/>
  <c r="O272" i="4"/>
  <c r="O235" i="4"/>
  <c r="O256" i="4"/>
  <c r="O238" i="4"/>
  <c r="O230" i="4"/>
  <c r="O221" i="4"/>
  <c r="O193" i="4"/>
  <c r="O188" i="4"/>
  <c r="O213" i="4"/>
  <c r="O180" i="4"/>
  <c r="O171" i="4"/>
  <c r="O166" i="4"/>
  <c r="O161" i="4"/>
  <c r="O151" i="4"/>
  <c r="O150" i="4"/>
  <c r="O149" i="4"/>
  <c r="O115" i="4"/>
  <c r="O114" i="4"/>
  <c r="O133" i="4"/>
  <c r="O89" i="4"/>
  <c r="O88" i="4"/>
  <c r="O87" i="4"/>
  <c r="O86" i="4"/>
  <c r="O54" i="4"/>
  <c r="O22" i="4"/>
  <c r="O45" i="4"/>
  <c r="O68" i="4"/>
  <c r="O36" i="4"/>
  <c r="O63" i="4"/>
  <c r="O20" i="4"/>
  <c r="Q18" i="4"/>
  <c r="Q30" i="4"/>
  <c r="Q46" i="4"/>
  <c r="Q288" i="4"/>
  <c r="Q274" i="4"/>
  <c r="Q265" i="4"/>
  <c r="Q260" i="4"/>
  <c r="Q275" i="4"/>
  <c r="Q234" i="4"/>
  <c r="Q257" i="4"/>
  <c r="Q245" i="4"/>
  <c r="Q229" i="4"/>
  <c r="Q216" i="4"/>
  <c r="Q192" i="4"/>
  <c r="Q187" i="4"/>
  <c r="Q227" i="4"/>
  <c r="Q284" i="4"/>
  <c r="Q270" i="4"/>
  <c r="Q261" i="4"/>
  <c r="Q258" i="4"/>
  <c r="Q263" i="4"/>
  <c r="Q259" i="4"/>
  <c r="Q255" i="4"/>
  <c r="Q230" i="4"/>
  <c r="Q225" i="4"/>
  <c r="Q237" i="4"/>
  <c r="Q188" i="4"/>
  <c r="Q249" i="4"/>
  <c r="Q212" i="4"/>
  <c r="Q297" i="4"/>
  <c r="Q266" i="4"/>
  <c r="Q293" i="4"/>
  <c r="Q285" i="4"/>
  <c r="Q282" i="4"/>
  <c r="Q256" i="4"/>
  <c r="Q251" i="4"/>
  <c r="Q226" i="4"/>
  <c r="Q221" i="4"/>
  <c r="Q223" i="4"/>
  <c r="Q215" i="4"/>
  <c r="Q213" i="4"/>
  <c r="Q208" i="4"/>
  <c r="Q295" i="4"/>
  <c r="Q292" i="4"/>
  <c r="Q262" i="4"/>
  <c r="Q283" i="4"/>
  <c r="Q271" i="4"/>
  <c r="Q254" i="4"/>
  <c r="Q252" i="4"/>
  <c r="Q247" i="4"/>
  <c r="Q222" i="4"/>
  <c r="Q217" i="4"/>
  <c r="Q232" i="4"/>
  <c r="Q210" i="4"/>
  <c r="Q209" i="4"/>
  <c r="Q201" i="4"/>
  <c r="Q298" i="4"/>
  <c r="Q291" i="4"/>
  <c r="Q280" i="4"/>
  <c r="Q276" i="4"/>
  <c r="Q286" i="4"/>
  <c r="Q250" i="4"/>
  <c r="Q248" i="4"/>
  <c r="Q243" i="4"/>
  <c r="Q218" i="4"/>
  <c r="Q253" i="4"/>
  <c r="Q219" i="4"/>
  <c r="Q203" i="4"/>
  <c r="Q202" i="4"/>
  <c r="Q197" i="4"/>
  <c r="Q273" i="4"/>
  <c r="Q246" i="4"/>
  <c r="Q233" i="4"/>
  <c r="Q200" i="4"/>
  <c r="Q193" i="4"/>
  <c r="Q186" i="4"/>
  <c r="Q181" i="4"/>
  <c r="Q172" i="4"/>
  <c r="Q135" i="4"/>
  <c r="Q134" i="4"/>
  <c r="Q137" i="4"/>
  <c r="Q126" i="4"/>
  <c r="Q125" i="4"/>
  <c r="Q128" i="4"/>
  <c r="Q115" i="4"/>
  <c r="Q80" i="4"/>
  <c r="Q75" i="4"/>
  <c r="Q97" i="4"/>
  <c r="Q65" i="4"/>
  <c r="Q33" i="4"/>
  <c r="Q56" i="4"/>
  <c r="Q24" i="4"/>
  <c r="Q47" i="4"/>
  <c r="Q42" i="4"/>
  <c r="Q50" i="4"/>
  <c r="Q296" i="4"/>
  <c r="Q269" i="4"/>
  <c r="Q242" i="4"/>
  <c r="Q214" i="4"/>
  <c r="Q196" i="4"/>
  <c r="Q189" i="4"/>
  <c r="Q182" i="4"/>
  <c r="Q177" i="4"/>
  <c r="Q168" i="4"/>
  <c r="Q159" i="4"/>
  <c r="Q161" i="4"/>
  <c r="Q156" i="4"/>
  <c r="Q122" i="4"/>
  <c r="Q121" i="4"/>
  <c r="Q124" i="4"/>
  <c r="Q108" i="4"/>
  <c r="Q76" i="4"/>
  <c r="Q98" i="4"/>
  <c r="Q93" i="4"/>
  <c r="Q61" i="4"/>
  <c r="Q29" i="4"/>
  <c r="Q52" i="4"/>
  <c r="Q20" i="4"/>
  <c r="Q43" i="4"/>
  <c r="Q26" i="4"/>
  <c r="Q34" i="4"/>
  <c r="Q294" i="4"/>
  <c r="Q268" i="4"/>
  <c r="Q244" i="4"/>
  <c r="Q231" i="4"/>
  <c r="Q195" i="4"/>
  <c r="Q179" i="4"/>
  <c r="Q174" i="4"/>
  <c r="Q169" i="4"/>
  <c r="Q155" i="4"/>
  <c r="Q154" i="4"/>
  <c r="Q157" i="4"/>
  <c r="Q148" i="4"/>
  <c r="Q114" i="4"/>
  <c r="Q113" i="4"/>
  <c r="Q116" i="4"/>
  <c r="Q101" i="4"/>
  <c r="Q95" i="4"/>
  <c r="Q90" i="4"/>
  <c r="Q85" i="4"/>
  <c r="Q53" i="4"/>
  <c r="Q21" i="4"/>
  <c r="Q44" i="4"/>
  <c r="Q67" i="4"/>
  <c r="Q35" i="4"/>
  <c r="Q54" i="4"/>
  <c r="Q62" i="4"/>
  <c r="Q287" i="4"/>
  <c r="Q264" i="4"/>
  <c r="Q240" i="4"/>
  <c r="Q228" i="4"/>
  <c r="Q191" i="4"/>
  <c r="Q175" i="4"/>
  <c r="Q170" i="4"/>
  <c r="Q165" i="4"/>
  <c r="Q151" i="4"/>
  <c r="Q150" i="4"/>
  <c r="Q153" i="4"/>
  <c r="Q144" i="4"/>
  <c r="Q107" i="4"/>
  <c r="Q106" i="4"/>
  <c r="Q131" i="4"/>
  <c r="Q96" i="4"/>
  <c r="Q91" i="4"/>
  <c r="Q86" i="4"/>
  <c r="Q81" i="4"/>
  <c r="Q49" i="4"/>
  <c r="Q72" i="4"/>
  <c r="Q40" i="4"/>
  <c r="Q63" i="4"/>
  <c r="Q31" i="4"/>
  <c r="Q38" i="4"/>
  <c r="Q289" i="4"/>
  <c r="Q281" i="4"/>
  <c r="Q236" i="4"/>
  <c r="Q224" i="4"/>
  <c r="Q198" i="4"/>
  <c r="Q171" i="4"/>
  <c r="Q166" i="4"/>
  <c r="Q184" i="4"/>
  <c r="Q147" i="4"/>
  <c r="Q146" i="4"/>
  <c r="Q149" i="4"/>
  <c r="Q140" i="4"/>
  <c r="Q103" i="4"/>
  <c r="Q102" i="4"/>
  <c r="Q127" i="4"/>
  <c r="Q92" i="4"/>
  <c r="Q87" i="4"/>
  <c r="Q82" i="4"/>
  <c r="Q77" i="4"/>
  <c r="Q45" i="4"/>
  <c r="Q68" i="4"/>
  <c r="Q36" i="4"/>
  <c r="Q59" i="4"/>
  <c r="Q27" i="4"/>
  <c r="Q22" i="4"/>
  <c r="Q277" i="4"/>
  <c r="Q267" i="4"/>
  <c r="Q235" i="4"/>
  <c r="Q211" i="4"/>
  <c r="Q190" i="4"/>
  <c r="Q163" i="4"/>
  <c r="Q185" i="4"/>
  <c r="Q176" i="4"/>
  <c r="Q139" i="4"/>
  <c r="Q138" i="4"/>
  <c r="Q141" i="4"/>
  <c r="Q130" i="4"/>
  <c r="Q129" i="4"/>
  <c r="Q132" i="4"/>
  <c r="Q119" i="4"/>
  <c r="Q84" i="4"/>
  <c r="Q79" i="4"/>
  <c r="Q100" i="4"/>
  <c r="Q69" i="4"/>
  <c r="Q37" i="4"/>
  <c r="Q60" i="4"/>
  <c r="Q28" i="4"/>
  <c r="Q51" i="4"/>
  <c r="Q58" i="4"/>
  <c r="Q66" i="4"/>
  <c r="O139" i="4"/>
  <c r="O55" i="4"/>
  <c r="O49" i="4"/>
  <c r="O91" i="4"/>
  <c r="O118" i="4"/>
  <c r="O155" i="4"/>
  <c r="O184" i="4"/>
  <c r="O225" i="4"/>
  <c r="O239" i="4"/>
  <c r="O283" i="4"/>
  <c r="Q71" i="4"/>
  <c r="Q89" i="4"/>
  <c r="Q120" i="4"/>
  <c r="Q160" i="4"/>
  <c r="Q178" i="4"/>
  <c r="Q238" i="4"/>
  <c r="AZ63" i="4"/>
  <c r="AZ127" i="4"/>
  <c r="AZ191" i="4"/>
  <c r="AL133" i="4"/>
  <c r="AZ291" i="4"/>
  <c r="AZ290" i="4"/>
  <c r="AZ262" i="4"/>
  <c r="AZ280" i="4"/>
  <c r="AZ271" i="4"/>
  <c r="AZ247" i="4"/>
  <c r="AZ242" i="4"/>
  <c r="AZ230" i="4"/>
  <c r="AZ224" i="4"/>
  <c r="AZ227" i="4"/>
  <c r="AZ218" i="4"/>
  <c r="AZ209" i="4"/>
  <c r="AZ197" i="4"/>
  <c r="AZ188" i="4"/>
  <c r="AZ186" i="4"/>
  <c r="AZ183" i="4"/>
  <c r="AZ170" i="4"/>
  <c r="AZ141" i="4"/>
  <c r="AZ136" i="4"/>
  <c r="AZ159" i="4"/>
  <c r="AZ125" i="4"/>
  <c r="AZ124" i="4"/>
  <c r="AZ115" i="4"/>
  <c r="AZ107" i="4"/>
  <c r="AZ99" i="4"/>
  <c r="AZ101" i="4"/>
  <c r="AZ96" i="4"/>
  <c r="AZ62" i="4"/>
  <c r="AZ30" i="4"/>
  <c r="AZ49" i="4"/>
  <c r="AZ73" i="4"/>
  <c r="AZ44" i="4"/>
  <c r="AZ47" i="4"/>
  <c r="AZ55" i="4"/>
  <c r="AZ297" i="4"/>
  <c r="AZ286" i="4"/>
  <c r="AZ281" i="4"/>
  <c r="AZ261" i="4"/>
  <c r="AZ265" i="4"/>
  <c r="AZ243" i="4"/>
  <c r="AZ238" i="4"/>
  <c r="AZ229" i="4"/>
  <c r="AZ220" i="4"/>
  <c r="AZ223" i="4"/>
  <c r="AZ214" i="4"/>
  <c r="AZ202" i="4"/>
  <c r="AZ193" i="4"/>
  <c r="AZ185" i="4"/>
  <c r="AZ184" i="4"/>
  <c r="AZ179" i="4"/>
  <c r="AZ166" i="4"/>
  <c r="AZ137" i="4"/>
  <c r="AZ158" i="4"/>
  <c r="AZ154" i="4"/>
  <c r="AZ121" i="4"/>
  <c r="AZ120" i="4"/>
  <c r="AZ108" i="4"/>
  <c r="AZ103" i="4"/>
  <c r="AZ98" i="4"/>
  <c r="AZ100" i="4"/>
  <c r="AZ92" i="4"/>
  <c r="AZ58" i="4"/>
  <c r="AZ26" i="4"/>
  <c r="AZ45" i="4"/>
  <c r="AZ72" i="4"/>
  <c r="AZ40" i="4"/>
  <c r="AZ31" i="4"/>
  <c r="AZ39" i="4"/>
  <c r="AZ298" i="4"/>
  <c r="AZ289" i="4"/>
  <c r="AZ276" i="4"/>
  <c r="AZ260" i="4"/>
  <c r="AZ273" i="4"/>
  <c r="AZ239" i="4"/>
  <c r="AZ253" i="4"/>
  <c r="AZ225" i="4"/>
  <c r="AZ216" i="4"/>
  <c r="AZ219" i="4"/>
  <c r="AZ210" i="4"/>
  <c r="AZ198" i="4"/>
  <c r="AZ189" i="4"/>
  <c r="AZ181" i="4"/>
  <c r="AZ180" i="4"/>
  <c r="AZ175" i="4"/>
  <c r="AZ162" i="4"/>
  <c r="AZ133" i="4"/>
  <c r="AZ155" i="4"/>
  <c r="AZ150" i="4"/>
  <c r="AZ117" i="4"/>
  <c r="AZ205" i="4" s="1"/>
  <c r="AZ307" i="4" s="1"/>
  <c r="AZ116" i="4"/>
  <c r="AZ104" i="4"/>
  <c r="AZ95" i="4"/>
  <c r="AZ94" i="4"/>
  <c r="AZ97" i="4"/>
  <c r="AZ88" i="4"/>
  <c r="AZ54" i="4"/>
  <c r="AZ22" i="4"/>
  <c r="AZ41" i="4"/>
  <c r="AZ68" i="4"/>
  <c r="AZ36" i="4"/>
  <c r="AZ19" i="4"/>
  <c r="AZ23" i="4"/>
  <c r="AZ287" i="4"/>
  <c r="AZ285" i="4"/>
  <c r="AZ272" i="4"/>
  <c r="AZ288" i="4"/>
  <c r="AZ267" i="4"/>
  <c r="AZ235" i="4"/>
  <c r="AZ249" i="4"/>
  <c r="AZ221" i="4"/>
  <c r="AZ236" i="4"/>
  <c r="AZ215" i="4"/>
  <c r="AZ203" i="4"/>
  <c r="AZ194" i="4"/>
  <c r="AZ263" i="4"/>
  <c r="AZ177" i="4"/>
  <c r="AZ176" i="4"/>
  <c r="AZ171" i="4"/>
  <c r="AZ163" i="4"/>
  <c r="AZ156" i="4"/>
  <c r="AZ151" i="4"/>
  <c r="AZ146" i="4"/>
  <c r="AZ113" i="4"/>
  <c r="AZ105" i="4"/>
  <c r="AZ130" i="4"/>
  <c r="AZ91" i="4"/>
  <c r="AZ90" i="4"/>
  <c r="AZ93" i="4"/>
  <c r="AZ84" i="4"/>
  <c r="AZ50" i="4"/>
  <c r="AZ69" i="4"/>
  <c r="AZ37" i="4"/>
  <c r="AZ64" i="4"/>
  <c r="AZ32" i="4"/>
  <c r="AZ59" i="4"/>
  <c r="AZ67" i="4"/>
  <c r="AZ283" i="4"/>
  <c r="AZ278" i="4"/>
  <c r="AZ268" i="4"/>
  <c r="AZ275" i="4"/>
  <c r="AZ258" i="4"/>
  <c r="AZ269" i="4"/>
  <c r="AZ245" i="4"/>
  <c r="AZ217" i="4"/>
  <c r="AZ232" i="4"/>
  <c r="AZ240" i="4"/>
  <c r="AZ199" i="4"/>
  <c r="AZ190" i="4"/>
  <c r="AZ211" i="4"/>
  <c r="AZ173" i="4"/>
  <c r="AZ172" i="4"/>
  <c r="AZ167" i="4"/>
  <c r="AZ157" i="4"/>
  <c r="AZ152" i="4"/>
  <c r="AZ147" i="4"/>
  <c r="AZ142" i="4"/>
  <c r="AZ106" i="4"/>
  <c r="AZ131" i="4"/>
  <c r="AZ126" i="4"/>
  <c r="AZ87" i="4"/>
  <c r="AZ86" i="4"/>
  <c r="AZ89" i="4"/>
  <c r="AZ80" i="4"/>
  <c r="AZ46" i="4"/>
  <c r="AZ65" i="4"/>
  <c r="AZ33" i="4"/>
  <c r="AZ60" i="4"/>
  <c r="AZ28" i="4"/>
  <c r="AZ43" i="4"/>
  <c r="AZ51" i="4"/>
  <c r="AZ296" i="4"/>
  <c r="AZ266" i="4"/>
  <c r="AZ255" i="4"/>
  <c r="AZ213" i="4"/>
  <c r="AZ222" i="4"/>
  <c r="AZ196" i="4"/>
  <c r="AZ182" i="4"/>
  <c r="AZ140" i="4"/>
  <c r="AZ132" i="4"/>
  <c r="AZ83" i="4"/>
  <c r="AZ77" i="4"/>
  <c r="AZ57" i="4"/>
  <c r="AZ24" i="4"/>
  <c r="AZ292" i="4"/>
  <c r="AZ264" i="4"/>
  <c r="AZ251" i="4"/>
  <c r="AZ248" i="4"/>
  <c r="AZ195" i="4"/>
  <c r="AZ192" i="4"/>
  <c r="AZ178" i="4"/>
  <c r="AZ143" i="4"/>
  <c r="AZ128" i="4"/>
  <c r="AZ79" i="4"/>
  <c r="AZ76" i="4"/>
  <c r="AZ53" i="4"/>
  <c r="AZ20" i="4"/>
  <c r="AZ279" i="4"/>
  <c r="AZ282" i="4"/>
  <c r="AZ250" i="4"/>
  <c r="AZ244" i="4"/>
  <c r="AZ187" i="4"/>
  <c r="AZ165" i="4"/>
  <c r="AZ153" i="4"/>
  <c r="AZ135" i="4"/>
  <c r="AZ123" i="4"/>
  <c r="AZ82" i="4"/>
  <c r="AZ66" i="4"/>
  <c r="AZ25" i="4"/>
  <c r="AZ27" i="4"/>
  <c r="AZ293" i="4"/>
  <c r="AZ259" i="4"/>
  <c r="AZ246" i="4"/>
  <c r="AZ234" i="4"/>
  <c r="AZ212" i="4"/>
  <c r="AZ161" i="4"/>
  <c r="AZ149" i="4"/>
  <c r="AZ138" i="4"/>
  <c r="AZ119" i="4"/>
  <c r="AZ78" i="4"/>
  <c r="AZ42" i="4"/>
  <c r="AZ21" i="4"/>
  <c r="AZ18" i="4"/>
  <c r="AZ294" i="4"/>
  <c r="AZ256" i="4"/>
  <c r="AZ241" i="4"/>
  <c r="AZ231" i="4"/>
  <c r="AZ208" i="4"/>
  <c r="AZ168" i="4"/>
  <c r="AZ145" i="4"/>
  <c r="AZ134" i="4"/>
  <c r="AZ122" i="4"/>
  <c r="AZ74" i="4"/>
  <c r="AZ38" i="4"/>
  <c r="AZ56" i="4"/>
  <c r="AZ71" i="4"/>
  <c r="AZ270" i="4"/>
  <c r="AZ257" i="4"/>
  <c r="AZ252" i="4"/>
  <c r="AZ226" i="4"/>
  <c r="AZ200" i="4"/>
  <c r="AZ160" i="4"/>
  <c r="AZ144" i="4"/>
  <c r="AZ102" i="4"/>
  <c r="AZ114" i="4"/>
  <c r="AZ81" i="4"/>
  <c r="AZ61" i="4"/>
  <c r="AZ48" i="4"/>
  <c r="O59" i="4"/>
  <c r="O65" i="4"/>
  <c r="O76" i="4"/>
  <c r="O100" i="4"/>
  <c r="O148" i="4"/>
  <c r="O198" i="4"/>
  <c r="O218" i="4"/>
  <c r="O255" i="4"/>
  <c r="O285" i="4"/>
  <c r="Q32" i="4"/>
  <c r="Q78" i="4"/>
  <c r="Q133" i="4"/>
  <c r="Q142" i="4"/>
  <c r="Q167" i="4"/>
  <c r="Q279" i="4"/>
  <c r="AZ52" i="4"/>
  <c r="AZ129" i="4"/>
  <c r="AZ233" i="4"/>
  <c r="AL195" i="4"/>
  <c r="O18" i="4"/>
  <c r="O26" i="4"/>
  <c r="O92" i="4"/>
  <c r="O119" i="4"/>
  <c r="O165" i="4"/>
  <c r="O242" i="4"/>
  <c r="O250" i="4"/>
  <c r="O264" i="4"/>
  <c r="O291" i="4"/>
  <c r="Q19" i="4"/>
  <c r="Q48" i="4"/>
  <c r="Q94" i="4"/>
  <c r="Q117" i="4"/>
  <c r="Q158" i="4"/>
  <c r="Q183" i="4"/>
  <c r="Q272" i="4"/>
  <c r="AZ29" i="4"/>
  <c r="AZ139" i="4"/>
  <c r="AZ228" i="4"/>
  <c r="AK125" i="4"/>
  <c r="AH269" i="4"/>
  <c r="AH200" i="4"/>
  <c r="AH152" i="4"/>
  <c r="AH77" i="4"/>
  <c r="AH265" i="4"/>
  <c r="AH196" i="4"/>
  <c r="AH148" i="4"/>
  <c r="AH99" i="4"/>
  <c r="AH260" i="4"/>
  <c r="AH191" i="4"/>
  <c r="AH147" i="4"/>
  <c r="AH51" i="4"/>
  <c r="AH257" i="4"/>
  <c r="AH209" i="4"/>
  <c r="AH143" i="4"/>
  <c r="AH47" i="4"/>
  <c r="AH254" i="4"/>
  <c r="AH173" i="4"/>
  <c r="AH127" i="4"/>
  <c r="AH61" i="4"/>
  <c r="AH172" i="4"/>
  <c r="AH168" i="4"/>
  <c r="AH88" i="4"/>
  <c r="AH250" i="4"/>
  <c r="AH84" i="4"/>
  <c r="AH123" i="4"/>
  <c r="AH57" i="4"/>
  <c r="AH29" i="4"/>
  <c r="AH25" i="4"/>
  <c r="AH226" i="4"/>
  <c r="AH222" i="4"/>
  <c r="AH169" i="4"/>
  <c r="AY298" i="4"/>
  <c r="AY283" i="4"/>
  <c r="AY277" i="4"/>
  <c r="AY268" i="4"/>
  <c r="AY259" i="4"/>
  <c r="AY253" i="4"/>
  <c r="AY255" i="4"/>
  <c r="AY246" i="4"/>
  <c r="AY225" i="4"/>
  <c r="AY216" i="4"/>
  <c r="AY215" i="4"/>
  <c r="AY187" i="4"/>
  <c r="AY186" i="4"/>
  <c r="AY211" i="4"/>
  <c r="AY170" i="4"/>
  <c r="AY165" i="4"/>
  <c r="AY183" i="4"/>
  <c r="AY294" i="4"/>
  <c r="AY293" i="4"/>
  <c r="AY273" i="4"/>
  <c r="AY264" i="4"/>
  <c r="AY257" i="4"/>
  <c r="AY249" i="4"/>
  <c r="AY251" i="4"/>
  <c r="AY242" i="4"/>
  <c r="AY221" i="4"/>
  <c r="AY236" i="4"/>
  <c r="AY240" i="4"/>
  <c r="AY222" i="4"/>
  <c r="AY214" i="4"/>
  <c r="AY200" i="4"/>
  <c r="AY166" i="4"/>
  <c r="AY161" i="4"/>
  <c r="AY289" i="4"/>
  <c r="AY280" i="4"/>
  <c r="AY260" i="4"/>
  <c r="AY284" i="4"/>
  <c r="AY266" i="4"/>
  <c r="AY238" i="4"/>
  <c r="AY248" i="4"/>
  <c r="AY223" i="4"/>
  <c r="AY218" i="4"/>
  <c r="AY201" i="4"/>
  <c r="AY178" i="4"/>
  <c r="AY184" i="4"/>
  <c r="AY171" i="4"/>
  <c r="AY138" i="4"/>
  <c r="AY133" i="4"/>
  <c r="AY158" i="4"/>
  <c r="AY125" i="4"/>
  <c r="AY124" i="4"/>
  <c r="AY119" i="4"/>
  <c r="AY107" i="4"/>
  <c r="AY98" i="4"/>
  <c r="AY100" i="4"/>
  <c r="AY96" i="4"/>
  <c r="AY68" i="4"/>
  <c r="AY36" i="4"/>
  <c r="AY59" i="4"/>
  <c r="AY27" i="4"/>
  <c r="AY46" i="4"/>
  <c r="AY49" i="4"/>
  <c r="AY25" i="4"/>
  <c r="AY296" i="4"/>
  <c r="AY279" i="4"/>
  <c r="AY288" i="4"/>
  <c r="AY274" i="4"/>
  <c r="AY256" i="4"/>
  <c r="AY234" i="4"/>
  <c r="AY228" i="4"/>
  <c r="AY219" i="4"/>
  <c r="AY209" i="4"/>
  <c r="AY197" i="4"/>
  <c r="AY174" i="4"/>
  <c r="AY180" i="4"/>
  <c r="AY167" i="4"/>
  <c r="AY134" i="4"/>
  <c r="AY160" i="4"/>
  <c r="AY155" i="4"/>
  <c r="AY121" i="4"/>
  <c r="AY120" i="4"/>
  <c r="AY115" i="4"/>
  <c r="AY95" i="4"/>
  <c r="AY94" i="4"/>
  <c r="AY97" i="4"/>
  <c r="AY92" i="4"/>
  <c r="AY64" i="4"/>
  <c r="AY32" i="4"/>
  <c r="AY55" i="4"/>
  <c r="AY23" i="4"/>
  <c r="AY42" i="4"/>
  <c r="AY33" i="4"/>
  <c r="AY18" i="4"/>
  <c r="AY292" i="4"/>
  <c r="AY269" i="4"/>
  <c r="AY275" i="4"/>
  <c r="AY262" i="4"/>
  <c r="AY247" i="4"/>
  <c r="AY258" i="4"/>
  <c r="AY224" i="4"/>
  <c r="AY226" i="4"/>
  <c r="AY202" i="4"/>
  <c r="AY193" i="4"/>
  <c r="AY162" i="4"/>
  <c r="AY176" i="4"/>
  <c r="AY163" i="4"/>
  <c r="AY157" i="4"/>
  <c r="AY156" i="4"/>
  <c r="AY151" i="4"/>
  <c r="AY117" i="4"/>
  <c r="AY116" i="4"/>
  <c r="AY108" i="4"/>
  <c r="AY91" i="4"/>
  <c r="AY90" i="4"/>
  <c r="AY93" i="4"/>
  <c r="AY88" i="4"/>
  <c r="AY60" i="4"/>
  <c r="AY28" i="4"/>
  <c r="AY51" i="4"/>
  <c r="AY70" i="4"/>
  <c r="AY38" i="4"/>
  <c r="AY61" i="4"/>
  <c r="AY53" i="4"/>
  <c r="AY287" i="4"/>
  <c r="AY276" i="4"/>
  <c r="AY245" i="4"/>
  <c r="AY250" i="4"/>
  <c r="AY244" i="4"/>
  <c r="AY198" i="4"/>
  <c r="AY188" i="4"/>
  <c r="AY168" i="4"/>
  <c r="AY142" i="4"/>
  <c r="AY144" i="4"/>
  <c r="AY113" i="4"/>
  <c r="AY127" i="4"/>
  <c r="AY83" i="4"/>
  <c r="AY103" i="4"/>
  <c r="AY76" i="4"/>
  <c r="AY24" i="4"/>
  <c r="AY35" i="4"/>
  <c r="AY30" i="4"/>
  <c r="AY41" i="4"/>
  <c r="AY290" i="4"/>
  <c r="AY272" i="4"/>
  <c r="AY241" i="4"/>
  <c r="AY252" i="4"/>
  <c r="AY231" i="4"/>
  <c r="AY194" i="4"/>
  <c r="AY182" i="4"/>
  <c r="AY164" i="4"/>
  <c r="AY153" i="4"/>
  <c r="AY140" i="4"/>
  <c r="AY106" i="4"/>
  <c r="AY123" i="4"/>
  <c r="AY79" i="4"/>
  <c r="AY89" i="4"/>
  <c r="AY73" i="4"/>
  <c r="AY20" i="4"/>
  <c r="AY31" i="4"/>
  <c r="AY26" i="4"/>
  <c r="AY69" i="4"/>
  <c r="AY286" i="4"/>
  <c r="AY271" i="4"/>
  <c r="AY237" i="4"/>
  <c r="AY230" i="4"/>
  <c r="AY227" i="4"/>
  <c r="AY190" i="4"/>
  <c r="AY185" i="4"/>
  <c r="AY179" i="4"/>
  <c r="AY149" i="4"/>
  <c r="AY136" i="4"/>
  <c r="AY102" i="4"/>
  <c r="AY130" i="4"/>
  <c r="AY75" i="4"/>
  <c r="AY85" i="4"/>
  <c r="AY72" i="4"/>
  <c r="AY71" i="4"/>
  <c r="AY66" i="4"/>
  <c r="AY22" i="4"/>
  <c r="AY285" i="4"/>
  <c r="AY267" i="4"/>
  <c r="AY233" i="4"/>
  <c r="AY229" i="4"/>
  <c r="AY210" i="4"/>
  <c r="AY212" i="4"/>
  <c r="AY181" i="4"/>
  <c r="AY175" i="4"/>
  <c r="AY145" i="4"/>
  <c r="AY147" i="4"/>
  <c r="AY132" i="4"/>
  <c r="AY126" i="4"/>
  <c r="AY99" i="4"/>
  <c r="AY81" i="4"/>
  <c r="AY56" i="4"/>
  <c r="AY67" i="4"/>
  <c r="AY62" i="4"/>
  <c r="AY65" i="4"/>
  <c r="AY282" i="4"/>
  <c r="AY263" i="4"/>
  <c r="AY243" i="4"/>
  <c r="AY217" i="4"/>
  <c r="AY203" i="4"/>
  <c r="AY208" i="4"/>
  <c r="AY177" i="4"/>
  <c r="AY159" i="4"/>
  <c r="AY141" i="4"/>
  <c r="AY143" i="4"/>
  <c r="AY128" i="4"/>
  <c r="AY122" i="4"/>
  <c r="AY86" i="4"/>
  <c r="AY77" i="4"/>
  <c r="AY52" i="4"/>
  <c r="AY63" i="4"/>
  <c r="AY58" i="4"/>
  <c r="AY45" i="4"/>
  <c r="AY21" i="4"/>
  <c r="AY295" i="4"/>
  <c r="AY235" i="4"/>
  <c r="AY189" i="4"/>
  <c r="AY146" i="4"/>
  <c r="AY101" i="4"/>
  <c r="AY104" i="4"/>
  <c r="AY39" i="4"/>
  <c r="AY265" i="4"/>
  <c r="AY254" i="4"/>
  <c r="AY196" i="4"/>
  <c r="AY137" i="4"/>
  <c r="AY131" i="4"/>
  <c r="AY84" i="4"/>
  <c r="AY54" i="4"/>
  <c r="AY261" i="4"/>
  <c r="AY213" i="4"/>
  <c r="AY192" i="4"/>
  <c r="AY152" i="4"/>
  <c r="AY118" i="4"/>
  <c r="AY80" i="4"/>
  <c r="AY50" i="4"/>
  <c r="AY37" i="4"/>
  <c r="AY281" i="4"/>
  <c r="AY220" i="4"/>
  <c r="AY173" i="4"/>
  <c r="AY148" i="4"/>
  <c r="AY114" i="4"/>
  <c r="AY48" i="4"/>
  <c r="AY34" i="4"/>
  <c r="AY278" i="4"/>
  <c r="AY232" i="4"/>
  <c r="AY169" i="4"/>
  <c r="AY139" i="4"/>
  <c r="AY87" i="4"/>
  <c r="AY44" i="4"/>
  <c r="AY29" i="4"/>
  <c r="AY172" i="4"/>
  <c r="AY74" i="4"/>
  <c r="AY297" i="4"/>
  <c r="AY154" i="4"/>
  <c r="AY40" i="4"/>
  <c r="AY291" i="4"/>
  <c r="AY47" i="4"/>
  <c r="AY270" i="4"/>
  <c r="AY135" i="4"/>
  <c r="AY43" i="4"/>
  <c r="AY239" i="4"/>
  <c r="AY129" i="4"/>
  <c r="AY19" i="4"/>
  <c r="AY199" i="4"/>
  <c r="AY105" i="4"/>
  <c r="AY57" i="4"/>
  <c r="AY191" i="4"/>
  <c r="AY78" i="4"/>
  <c r="AY150" i="4"/>
  <c r="O24" i="4"/>
  <c r="O42" i="4"/>
  <c r="O77" i="4"/>
  <c r="O137" i="4"/>
  <c r="O181" i="4"/>
  <c r="O203" i="4"/>
  <c r="O227" i="4"/>
  <c r="O265" i="4"/>
  <c r="O296" i="4"/>
  <c r="Q74" i="4"/>
  <c r="Q64" i="4"/>
  <c r="Q83" i="4"/>
  <c r="Q99" i="4"/>
  <c r="Q143" i="4"/>
  <c r="Q194" i="4"/>
  <c r="Q278" i="4"/>
  <c r="AZ34" i="4"/>
  <c r="AZ148" i="4"/>
  <c r="AZ237" i="4"/>
  <c r="AL298" i="4"/>
  <c r="AL289" i="4"/>
  <c r="AL269" i="4"/>
  <c r="AL283" i="4"/>
  <c r="AL264" i="4"/>
  <c r="AL250" i="4"/>
  <c r="AL245" i="4"/>
  <c r="AL251" i="4"/>
  <c r="AL247" i="4"/>
  <c r="AL226" i="4"/>
  <c r="AL225" i="4"/>
  <c r="AL213" i="4"/>
  <c r="AL200" i="4"/>
  <c r="AL191" i="4"/>
  <c r="AL187" i="4"/>
  <c r="AL182" i="4"/>
  <c r="AL177" i="4"/>
  <c r="AL144" i="4"/>
  <c r="AL135" i="4"/>
  <c r="AL157" i="4"/>
  <c r="AL128" i="4"/>
  <c r="AL127" i="4"/>
  <c r="AL122" i="4"/>
  <c r="AL117" i="4"/>
  <c r="AL82" i="4"/>
  <c r="AL77" i="4"/>
  <c r="AL76" i="4"/>
  <c r="AL69" i="4"/>
  <c r="AL37" i="4"/>
  <c r="AL60" i="4"/>
  <c r="AL28" i="4"/>
  <c r="AL51" i="4"/>
  <c r="AL62" i="4"/>
  <c r="AL54" i="4"/>
  <c r="AL294" i="4"/>
  <c r="AL285" i="4"/>
  <c r="AL265" i="4"/>
  <c r="AL281" i="4"/>
  <c r="AL278" i="4"/>
  <c r="AL246" i="4"/>
  <c r="AL241" i="4"/>
  <c r="AL233" i="4"/>
  <c r="AL235" i="4"/>
  <c r="AL222" i="4"/>
  <c r="AL221" i="4"/>
  <c r="AL212" i="4"/>
  <c r="AL196" i="4"/>
  <c r="AL184" i="4"/>
  <c r="AL183" i="4"/>
  <c r="AL178" i="4"/>
  <c r="AL173" i="4"/>
  <c r="AL140" i="4"/>
  <c r="AL161" i="4"/>
  <c r="AL153" i="4"/>
  <c r="AL124" i="4"/>
  <c r="AL123" i="4"/>
  <c r="AL118" i="4"/>
  <c r="AL113" i="4"/>
  <c r="AL78" i="4"/>
  <c r="AL73" i="4"/>
  <c r="AL100" i="4"/>
  <c r="AL65" i="4"/>
  <c r="AL33" i="4"/>
  <c r="AL56" i="4"/>
  <c r="AL24" i="4"/>
  <c r="AL47" i="4"/>
  <c r="AL46" i="4"/>
  <c r="AL38" i="4"/>
  <c r="AL296" i="4"/>
  <c r="AL292" i="4"/>
  <c r="AL261" i="4"/>
  <c r="AL279" i="4"/>
  <c r="AL272" i="4"/>
  <c r="AL242" i="4"/>
  <c r="AL237" i="4"/>
  <c r="AL231" i="4"/>
  <c r="AL227" i="4"/>
  <c r="AL218" i="4"/>
  <c r="AL217" i="4"/>
  <c r="AL208" i="4"/>
  <c r="AL192" i="4"/>
  <c r="AL180" i="4"/>
  <c r="AL179" i="4"/>
  <c r="AL174" i="4"/>
  <c r="AL169" i="4"/>
  <c r="AL136" i="4"/>
  <c r="AL154" i="4"/>
  <c r="AL149" i="4"/>
  <c r="AL120" i="4"/>
  <c r="AL119" i="4"/>
  <c r="AL114" i="4"/>
  <c r="AL106" i="4"/>
  <c r="AL74" i="4"/>
  <c r="AL99" i="4"/>
  <c r="AL95" i="4"/>
  <c r="AL61" i="4"/>
  <c r="AL29" i="4"/>
  <c r="AL52" i="4"/>
  <c r="AL20" i="4"/>
  <c r="AL43" i="4"/>
  <c r="AL30" i="4"/>
  <c r="AL22" i="4"/>
  <c r="AL290" i="4"/>
  <c r="AL288" i="4"/>
  <c r="AL280" i="4"/>
  <c r="AL274" i="4"/>
  <c r="AL266" i="4"/>
  <c r="AL238" i="4"/>
  <c r="AL268" i="4"/>
  <c r="AL228" i="4"/>
  <c r="AL223" i="4"/>
  <c r="AL214" i="4"/>
  <c r="AL209" i="4"/>
  <c r="AL201" i="4"/>
  <c r="AL188" i="4"/>
  <c r="AL176" i="4"/>
  <c r="AL175" i="4"/>
  <c r="AL170" i="4"/>
  <c r="AL165" i="4"/>
  <c r="AL155" i="4"/>
  <c r="AL150" i="4"/>
  <c r="AL145" i="4"/>
  <c r="AL116" i="4"/>
  <c r="AL115" i="4"/>
  <c r="AL107" i="4"/>
  <c r="AL102" i="4"/>
  <c r="AL97" i="4"/>
  <c r="AL96" i="4"/>
  <c r="AL91" i="4"/>
  <c r="AL57" i="4"/>
  <c r="AL25" i="4"/>
  <c r="AL48" i="4"/>
  <c r="AL71" i="4"/>
  <c r="AL39" i="4"/>
  <c r="AL18" i="4"/>
  <c r="AL66" i="4"/>
  <c r="AL286" i="4"/>
  <c r="AL284" i="4"/>
  <c r="AL275" i="4"/>
  <c r="AL259" i="4"/>
  <c r="AL260" i="4"/>
  <c r="AL234" i="4"/>
  <c r="AL252" i="4"/>
  <c r="AL224" i="4"/>
  <c r="AL219" i="4"/>
  <c r="AL255" i="4"/>
  <c r="AL202" i="4"/>
  <c r="AL197" i="4"/>
  <c r="AL210" i="4"/>
  <c r="AL172" i="4"/>
  <c r="AL171" i="4"/>
  <c r="AL166" i="4"/>
  <c r="AL162" i="4"/>
  <c r="AL151" i="4"/>
  <c r="AL146" i="4"/>
  <c r="AL141" i="4"/>
  <c r="AL105" i="4"/>
  <c r="AL108" i="4"/>
  <c r="AL103" i="4"/>
  <c r="AL98" i="4"/>
  <c r="AL93" i="4"/>
  <c r="AL282" i="4"/>
  <c r="AL263" i="4"/>
  <c r="AL253" i="4"/>
  <c r="AL215" i="4"/>
  <c r="AL190" i="4"/>
  <c r="AL164" i="4"/>
  <c r="AL156" i="4"/>
  <c r="AL158" i="4"/>
  <c r="AL130" i="4"/>
  <c r="AL89" i="4"/>
  <c r="AL83" i="4"/>
  <c r="AL72" i="4"/>
  <c r="AL63" i="4"/>
  <c r="AL42" i="4"/>
  <c r="AL297" i="4"/>
  <c r="AL258" i="4"/>
  <c r="AL249" i="4"/>
  <c r="AL243" i="4"/>
  <c r="AL193" i="4"/>
  <c r="AL160" i="4"/>
  <c r="AL152" i="4"/>
  <c r="AL137" i="4"/>
  <c r="AL126" i="4"/>
  <c r="AL85" i="4"/>
  <c r="AL79" i="4"/>
  <c r="AL68" i="4"/>
  <c r="AL59" i="4"/>
  <c r="AL26" i="4"/>
  <c r="AL293" i="4"/>
  <c r="AL276" i="4"/>
  <c r="AL248" i="4"/>
  <c r="AL230" i="4"/>
  <c r="AL189" i="4"/>
  <c r="AL167" i="4"/>
  <c r="AL148" i="4"/>
  <c r="AL134" i="4"/>
  <c r="AL129" i="4"/>
  <c r="AL81" i="4"/>
  <c r="AL75" i="4"/>
  <c r="AL64" i="4"/>
  <c r="AL55" i="4"/>
  <c r="AL70" i="4"/>
  <c r="AL287" i="4"/>
  <c r="AL270" i="4"/>
  <c r="AL244" i="4"/>
  <c r="AL239" i="4"/>
  <c r="AL211" i="4"/>
  <c r="AL163" i="4"/>
  <c r="AL147" i="4"/>
  <c r="AL132" i="4"/>
  <c r="AL125" i="4"/>
  <c r="AL92" i="4"/>
  <c r="AL53" i="4"/>
  <c r="AL44" i="4"/>
  <c r="AL35" i="4"/>
  <c r="AL50" i="4"/>
  <c r="AL277" i="4"/>
  <c r="AL257" i="4"/>
  <c r="AL240" i="4"/>
  <c r="AL232" i="4"/>
  <c r="AL203" i="4"/>
  <c r="AL159" i="4"/>
  <c r="AL143" i="4"/>
  <c r="AL101" i="4"/>
  <c r="AL121" i="4"/>
  <c r="AL88" i="4"/>
  <c r="AL49" i="4"/>
  <c r="AL40" i="4"/>
  <c r="AL31" i="4"/>
  <c r="AL34" i="4"/>
  <c r="AL291" i="4"/>
  <c r="AL216" i="4"/>
  <c r="AL186" i="4"/>
  <c r="AL104" i="4"/>
  <c r="AL41" i="4"/>
  <c r="AL19" i="4"/>
  <c r="AL273" i="4"/>
  <c r="AL236" i="4"/>
  <c r="AL185" i="4"/>
  <c r="AL94" i="4"/>
  <c r="AL21" i="4"/>
  <c r="AL267" i="4"/>
  <c r="AL198" i="4"/>
  <c r="AL139" i="4"/>
  <c r="AL86" i="4"/>
  <c r="AL32" i="4"/>
  <c r="AL256" i="4"/>
  <c r="AL194" i="4"/>
  <c r="AL142" i="4"/>
  <c r="AL84" i="4"/>
  <c r="AL67" i="4"/>
  <c r="AL254" i="4"/>
  <c r="AL199" i="4"/>
  <c r="AL138" i="4"/>
  <c r="AL80" i="4"/>
  <c r="AL27" i="4"/>
  <c r="AL295" i="4"/>
  <c r="AL220" i="4"/>
  <c r="AL168" i="4"/>
  <c r="AL131" i="4"/>
  <c r="AL45" i="4"/>
  <c r="AL58" i="4"/>
  <c r="AL271" i="4"/>
  <c r="AL229" i="4"/>
  <c r="AL181" i="4"/>
  <c r="AL90" i="4"/>
  <c r="O40" i="4"/>
  <c r="O58" i="4"/>
  <c r="O93" i="4"/>
  <c r="O153" i="4"/>
  <c r="O170" i="4"/>
  <c r="O192" i="4"/>
  <c r="O254" i="4"/>
  <c r="O280" i="4"/>
  <c r="Q70" i="4"/>
  <c r="Q25" i="4"/>
  <c r="Q105" i="4"/>
  <c r="Q118" i="4"/>
  <c r="Q164" i="4"/>
  <c r="Q199" i="4"/>
  <c r="Q290" i="4"/>
  <c r="AZ70" i="4"/>
  <c r="AZ174" i="4"/>
  <c r="AZ254" i="4"/>
  <c r="AS297" i="4"/>
  <c r="AS291" i="4"/>
  <c r="AS260" i="4"/>
  <c r="AS278" i="4"/>
  <c r="AS294" i="4"/>
  <c r="AS248" i="4"/>
  <c r="AS246" i="4"/>
  <c r="AS241" i="4"/>
  <c r="AS216" i="4"/>
  <c r="AS255" i="4"/>
  <c r="AS225" i="4"/>
  <c r="AS235" i="4"/>
  <c r="AS211" i="4"/>
  <c r="AS195" i="4"/>
  <c r="AS165" i="4"/>
  <c r="AS164" i="4"/>
  <c r="AS187" i="4"/>
  <c r="AS153" i="4"/>
  <c r="AS152" i="4"/>
  <c r="AS147" i="4"/>
  <c r="AS138" i="4"/>
  <c r="AS295" i="4"/>
  <c r="AS276" i="4"/>
  <c r="AS271" i="4"/>
  <c r="AS262" i="4"/>
  <c r="AS287" i="4"/>
  <c r="AS232" i="4"/>
  <c r="AS279" i="4"/>
  <c r="AS247" i="4"/>
  <c r="AS227" i="4"/>
  <c r="AS218" i="4"/>
  <c r="AS198" i="4"/>
  <c r="AS197" i="4"/>
  <c r="AS229" i="4"/>
  <c r="AS181" i="4"/>
  <c r="AS180" i="4"/>
  <c r="AS175" i="4"/>
  <c r="AS170" i="4"/>
  <c r="AS137" i="4"/>
  <c r="AS136" i="4"/>
  <c r="AS154" i="4"/>
  <c r="AS120" i="4"/>
  <c r="AS288" i="4"/>
  <c r="AS264" i="4"/>
  <c r="AS270" i="4"/>
  <c r="AS283" i="4"/>
  <c r="AS250" i="4"/>
  <c r="AS261" i="4"/>
  <c r="AS223" i="4"/>
  <c r="AS251" i="4"/>
  <c r="AS208" i="4"/>
  <c r="AS210" i="4"/>
  <c r="AS169" i="4"/>
  <c r="AS183" i="4"/>
  <c r="AS166" i="4"/>
  <c r="AS156" i="4"/>
  <c r="AS139" i="4"/>
  <c r="AS116" i="4"/>
  <c r="AS108" i="4"/>
  <c r="AS134" i="4"/>
  <c r="AS94" i="4"/>
  <c r="AS89" i="4"/>
  <c r="AS92" i="4"/>
  <c r="AS87" i="4"/>
  <c r="AS51" i="4"/>
  <c r="AS70" i="4"/>
  <c r="AS38" i="4"/>
  <c r="AS61" i="4"/>
  <c r="AS29" i="4"/>
  <c r="AS56" i="4"/>
  <c r="AS64" i="4"/>
  <c r="AS290" i="4"/>
  <c r="AS282" i="4"/>
  <c r="AS266" i="4"/>
  <c r="AS265" i="4"/>
  <c r="AS242" i="4"/>
  <c r="AS256" i="4"/>
  <c r="AS219" i="4"/>
  <c r="AS221" i="4"/>
  <c r="AS201" i="4"/>
  <c r="AS203" i="4"/>
  <c r="AS161" i="4"/>
  <c r="AS179" i="4"/>
  <c r="AS162" i="4"/>
  <c r="AS148" i="4"/>
  <c r="AS135" i="4"/>
  <c r="AS105" i="4"/>
  <c r="AS104" i="4"/>
  <c r="AS129" i="4"/>
  <c r="AS90" i="4"/>
  <c r="AS85" i="4"/>
  <c r="AS88" i="4"/>
  <c r="AS83" i="4"/>
  <c r="AS47" i="4"/>
  <c r="AS66" i="4"/>
  <c r="AS34" i="4"/>
  <c r="AS57" i="4"/>
  <c r="AS25" i="4"/>
  <c r="AS40" i="4"/>
  <c r="AS75" i="4"/>
  <c r="AS286" i="4"/>
  <c r="AS280" i="4"/>
  <c r="AS292" i="4"/>
  <c r="AS252" i="4"/>
  <c r="AS238" i="4"/>
  <c r="AS228" i="4"/>
  <c r="AS215" i="4"/>
  <c r="AS209" i="4"/>
  <c r="AS193" i="4"/>
  <c r="AS199" i="4"/>
  <c r="AS188" i="4"/>
  <c r="AS171" i="4"/>
  <c r="AS157" i="4"/>
  <c r="AS144" i="4"/>
  <c r="AS150" i="4"/>
  <c r="AS101" i="4"/>
  <c r="AS100" i="4"/>
  <c r="AS125" i="4"/>
  <c r="AS86" i="4"/>
  <c r="AS81" i="4"/>
  <c r="AS84" i="4"/>
  <c r="AS79" i="4"/>
  <c r="AS43" i="4"/>
  <c r="AS62" i="4"/>
  <c r="AS30" i="4"/>
  <c r="AS53" i="4"/>
  <c r="AS21" i="4"/>
  <c r="AS24" i="4"/>
  <c r="AS289" i="4"/>
  <c r="AS275" i="4"/>
  <c r="AS281" i="4"/>
  <c r="AS244" i="4"/>
  <c r="AS234" i="4"/>
  <c r="AS224" i="4"/>
  <c r="AS239" i="4"/>
  <c r="AS202" i="4"/>
  <c r="AS189" i="4"/>
  <c r="AS191" i="4"/>
  <c r="AS184" i="4"/>
  <c r="AS167" i="4"/>
  <c r="AS149" i="4"/>
  <c r="AS140" i="4"/>
  <c r="AS146" i="4"/>
  <c r="AS131" i="4"/>
  <c r="AS130" i="4"/>
  <c r="AS121" i="4"/>
  <c r="AS82" i="4"/>
  <c r="AS77" i="4"/>
  <c r="AS80" i="4"/>
  <c r="AS71" i="4"/>
  <c r="AS39" i="4"/>
  <c r="AS58" i="4"/>
  <c r="AS26" i="4"/>
  <c r="AS49" i="4"/>
  <c r="AS60" i="4"/>
  <c r="AS18" i="4"/>
  <c r="AS285" i="4"/>
  <c r="AS273" i="4"/>
  <c r="AS253" i="4"/>
  <c r="AS226" i="4"/>
  <c r="AS213" i="4"/>
  <c r="AS176" i="4"/>
  <c r="AS145" i="4"/>
  <c r="AS142" i="4"/>
  <c r="AS126" i="4"/>
  <c r="AS78" i="4"/>
  <c r="AS76" i="4"/>
  <c r="AS35" i="4"/>
  <c r="AS22" i="4"/>
  <c r="AS44" i="4"/>
  <c r="AS284" i="4"/>
  <c r="AS269" i="4"/>
  <c r="AS249" i="4"/>
  <c r="AS222" i="4"/>
  <c r="AS200" i="4"/>
  <c r="AS172" i="4"/>
  <c r="AS141" i="4"/>
  <c r="AS132" i="4"/>
  <c r="AS122" i="4"/>
  <c r="AS74" i="4"/>
  <c r="AS99" i="4"/>
  <c r="AS31" i="4"/>
  <c r="AS73" i="4"/>
  <c r="AS28" i="4"/>
  <c r="AS272" i="4"/>
  <c r="AS258" i="4"/>
  <c r="AS245" i="4"/>
  <c r="AS214" i="4"/>
  <c r="AS196" i="4"/>
  <c r="AS168" i="4"/>
  <c r="AS133" i="4"/>
  <c r="AS128" i="4"/>
  <c r="AS118" i="4"/>
  <c r="AS97" i="4"/>
  <c r="AS95" i="4"/>
  <c r="AS27" i="4"/>
  <c r="AS69" i="4"/>
  <c r="AS19" i="4"/>
  <c r="AS296" i="4"/>
  <c r="AS240" i="4"/>
  <c r="AS233" i="4"/>
  <c r="AS185" i="4"/>
  <c r="AS158" i="4"/>
  <c r="AS119" i="4"/>
  <c r="AS107" i="4"/>
  <c r="AS55" i="4"/>
  <c r="AS41" i="4"/>
  <c r="AS298" i="4"/>
  <c r="AS236" i="4"/>
  <c r="AS230" i="4"/>
  <c r="AS177" i="4"/>
  <c r="AS159" i="4"/>
  <c r="AS115" i="4"/>
  <c r="AS103" i="4"/>
  <c r="AS23" i="4"/>
  <c r="AS37" i="4"/>
  <c r="AS268" i="4"/>
  <c r="AS257" i="4"/>
  <c r="AS194" i="4"/>
  <c r="AS173" i="4"/>
  <c r="AS155" i="4"/>
  <c r="AS114" i="4"/>
  <c r="AS102" i="4"/>
  <c r="AS54" i="4"/>
  <c r="AS33" i="4"/>
  <c r="AS267" i="4"/>
  <c r="AS254" i="4"/>
  <c r="AS190" i="4"/>
  <c r="AS160" i="4"/>
  <c r="AS151" i="4"/>
  <c r="AS117" i="4"/>
  <c r="AS96" i="4"/>
  <c r="AS50" i="4"/>
  <c r="AS72" i="4"/>
  <c r="AS263" i="4"/>
  <c r="AS237" i="4"/>
  <c r="AS217" i="4"/>
  <c r="AS163" i="4"/>
  <c r="AS143" i="4"/>
  <c r="AS113" i="4"/>
  <c r="AS91" i="4"/>
  <c r="AS46" i="4"/>
  <c r="AS68" i="4"/>
  <c r="AS277" i="4"/>
  <c r="AS178" i="4"/>
  <c r="AS67" i="4"/>
  <c r="AS20" i="4"/>
  <c r="AS220" i="4"/>
  <c r="AS174" i="4"/>
  <c r="AS63" i="4"/>
  <c r="AS32" i="4"/>
  <c r="AS231" i="4"/>
  <c r="AS124" i="4"/>
  <c r="AS59" i="4"/>
  <c r="AS243" i="4"/>
  <c r="AS127" i="4"/>
  <c r="AS42" i="4"/>
  <c r="AS48" i="4"/>
  <c r="AS212" i="4"/>
  <c r="AS123" i="4"/>
  <c r="AS65" i="4"/>
  <c r="AP296" i="4"/>
  <c r="AP293" i="4"/>
  <c r="AP264" i="4"/>
  <c r="AP249" i="4"/>
  <c r="AP237" i="4"/>
  <c r="AP192" i="4"/>
  <c r="AP202" i="4"/>
  <c r="AP193" i="4"/>
  <c r="AP158" i="4"/>
  <c r="AP161" i="4"/>
  <c r="AP183" i="4"/>
  <c r="AP150" i="4"/>
  <c r="AP145" i="4"/>
  <c r="AP140" i="4"/>
  <c r="AP135" i="4"/>
  <c r="AP129" i="4"/>
  <c r="AP124" i="4"/>
  <c r="AP115" i="4"/>
  <c r="AP76" i="4"/>
  <c r="AP75" i="4"/>
  <c r="AP102" i="4"/>
  <c r="AP71" i="4"/>
  <c r="AP39" i="4"/>
  <c r="AP58" i="4"/>
  <c r="AP26" i="4"/>
  <c r="AP45" i="4"/>
  <c r="AP60" i="4"/>
  <c r="AP68" i="4"/>
  <c r="AP291" i="4"/>
  <c r="AP272" i="4"/>
  <c r="AP226" i="4"/>
  <c r="AP227" i="4"/>
  <c r="AP188" i="4"/>
  <c r="AP198" i="4"/>
  <c r="AP189" i="4"/>
  <c r="AP186" i="4"/>
  <c r="AP287" i="4"/>
  <c r="AP248" i="4"/>
  <c r="AP230" i="4"/>
  <c r="AP223" i="4"/>
  <c r="AP210" i="4"/>
  <c r="AP194" i="4"/>
  <c r="AP182" i="4"/>
  <c r="AP185" i="4"/>
  <c r="AP180" i="4"/>
  <c r="AP175" i="4"/>
  <c r="AP142" i="4"/>
  <c r="AP137" i="4"/>
  <c r="AP159" i="4"/>
  <c r="AP126" i="4"/>
  <c r="AP121" i="4"/>
  <c r="AP116" i="4"/>
  <c r="AP104" i="4"/>
  <c r="AP99" i="4"/>
  <c r="AP98" i="4"/>
  <c r="AP93" i="4"/>
  <c r="AP63" i="4"/>
  <c r="AP31" i="4"/>
  <c r="AP50" i="4"/>
  <c r="AP69" i="4"/>
  <c r="AP37" i="4"/>
  <c r="AP28" i="4"/>
  <c r="AP36" i="4"/>
  <c r="AP290" i="4"/>
  <c r="AP236" i="4"/>
  <c r="AP245" i="4"/>
  <c r="AP219" i="4"/>
  <c r="AP203" i="4"/>
  <c r="AP190" i="4"/>
  <c r="AP178" i="4"/>
  <c r="AP181" i="4"/>
  <c r="AP176" i="4"/>
  <c r="AP171" i="4"/>
  <c r="AP138" i="4"/>
  <c r="AP133" i="4"/>
  <c r="AP155" i="4"/>
  <c r="AP122" i="4"/>
  <c r="AP117" i="4"/>
  <c r="AP105" i="4"/>
  <c r="AP96" i="4"/>
  <c r="AP95" i="4"/>
  <c r="AP94" i="4"/>
  <c r="AP89" i="4"/>
  <c r="AP59" i="4"/>
  <c r="AP27" i="4"/>
  <c r="AP46" i="4"/>
  <c r="AP65" i="4"/>
  <c r="AP33" i="4"/>
  <c r="AP72" i="4"/>
  <c r="AP20" i="4"/>
  <c r="AP267" i="4"/>
  <c r="AP251" i="4"/>
  <c r="AP225" i="4"/>
  <c r="AP215" i="4"/>
  <c r="AP199" i="4"/>
  <c r="AP212" i="4"/>
  <c r="AP174" i="4"/>
  <c r="AP177" i="4"/>
  <c r="AP172" i="4"/>
  <c r="AP167" i="4"/>
  <c r="AP134" i="4"/>
  <c r="AP156" i="4"/>
  <c r="AP151" i="4"/>
  <c r="AP118" i="4"/>
  <c r="AP113" i="4"/>
  <c r="AP131" i="4"/>
  <c r="AP92" i="4"/>
  <c r="AP91" i="4"/>
  <c r="AP90" i="4"/>
  <c r="AP85" i="4"/>
  <c r="AP55" i="4"/>
  <c r="AP23" i="4"/>
  <c r="AP42" i="4"/>
  <c r="AP61" i="4"/>
  <c r="AP29" i="4"/>
  <c r="AP56" i="4"/>
  <c r="AP18" i="4"/>
  <c r="AP295" i="4"/>
  <c r="AP216" i="4"/>
  <c r="AP201" i="4"/>
  <c r="AP184" i="4"/>
  <c r="AP146" i="4"/>
  <c r="AP136" i="4"/>
  <c r="AP125" i="4"/>
  <c r="AP108" i="4"/>
  <c r="AP100" i="4"/>
  <c r="AP67" i="4"/>
  <c r="AP54" i="4"/>
  <c r="AP41" i="4"/>
  <c r="AP52" i="4"/>
  <c r="AP273" i="4"/>
  <c r="AP211" i="4"/>
  <c r="AP197" i="4"/>
  <c r="AP168" i="4"/>
  <c r="AP157" i="4"/>
  <c r="AP147" i="4"/>
  <c r="AP106" i="4"/>
  <c r="AP88" i="4"/>
  <c r="AP86" i="4"/>
  <c r="AP51" i="4"/>
  <c r="AP38" i="4"/>
  <c r="AP25" i="4"/>
  <c r="AP64" i="4"/>
  <c r="AP247" i="4"/>
  <c r="AP196" i="4"/>
  <c r="AP166" i="4"/>
  <c r="AP187" i="4"/>
  <c r="AP149" i="4"/>
  <c r="AP139" i="4"/>
  <c r="AP128" i="4"/>
  <c r="AP80" i="4"/>
  <c r="AP78" i="4"/>
  <c r="AP43" i="4"/>
  <c r="AP30" i="4"/>
  <c r="AP73" i="4"/>
  <c r="AP32" i="4"/>
  <c r="AP239" i="4"/>
  <c r="AP195" i="4"/>
  <c r="AP162" i="4"/>
  <c r="AP179" i="4"/>
  <c r="AP141" i="4"/>
  <c r="AP130" i="4"/>
  <c r="AP120" i="4"/>
  <c r="AP101" i="4"/>
  <c r="AP97" i="4"/>
  <c r="AP35" i="4"/>
  <c r="AP22" i="4"/>
  <c r="AP44" i="4"/>
  <c r="AP200" i="4"/>
  <c r="AP164" i="4"/>
  <c r="AP143" i="4"/>
  <c r="AP84" i="4"/>
  <c r="AP47" i="4"/>
  <c r="AP21" i="4"/>
  <c r="AP191" i="4"/>
  <c r="AP163" i="4"/>
  <c r="AP114" i="4"/>
  <c r="AP87" i="4"/>
  <c r="AP70" i="4"/>
  <c r="AP40" i="4"/>
  <c r="AP209" i="4"/>
  <c r="AP160" i="4"/>
  <c r="AP107" i="4"/>
  <c r="AP83" i="4"/>
  <c r="AP66" i="4"/>
  <c r="AP24" i="4"/>
  <c r="AP208" i="4"/>
  <c r="AP154" i="4"/>
  <c r="AP103" i="4"/>
  <c r="AP79" i="4"/>
  <c r="AP62" i="4"/>
  <c r="AP19" i="4"/>
  <c r="AP274" i="4"/>
  <c r="AP170" i="4"/>
  <c r="AP153" i="4"/>
  <c r="AP132" i="4"/>
  <c r="AP82" i="4"/>
  <c r="AP34" i="4"/>
  <c r="AP48" i="4"/>
  <c r="AP165" i="4"/>
  <c r="AP77" i="4"/>
  <c r="AP152" i="4"/>
  <c r="AP74" i="4"/>
  <c r="AP148" i="4"/>
  <c r="AP57" i="4"/>
  <c r="AP238" i="4"/>
  <c r="AP144" i="4"/>
  <c r="AP53" i="4"/>
  <c r="AP228" i="4"/>
  <c r="AP49" i="4"/>
  <c r="AP224" i="4"/>
  <c r="AP173" i="4"/>
  <c r="AP169" i="4"/>
  <c r="AP127" i="4"/>
  <c r="AP123" i="4"/>
  <c r="AP119" i="4"/>
  <c r="AP81" i="4"/>
  <c r="AT291" i="4"/>
  <c r="AT296" i="4"/>
  <c r="AT273" i="4"/>
  <c r="AT267" i="4"/>
  <c r="AT272" i="4"/>
  <c r="AT257" i="4"/>
  <c r="AT249" i="4"/>
  <c r="AT256" i="4"/>
  <c r="AT243" i="4"/>
  <c r="AT226" i="4"/>
  <c r="AT229" i="4"/>
  <c r="AT190" i="4"/>
  <c r="AT211" i="4"/>
  <c r="AT195" i="4"/>
  <c r="AT160" i="4"/>
  <c r="AT187" i="4"/>
  <c r="AT181" i="4"/>
  <c r="AT152" i="4"/>
  <c r="AT143" i="4"/>
  <c r="AT162" i="4"/>
  <c r="AT128" i="4"/>
  <c r="AT123" i="4"/>
  <c r="AT118" i="4"/>
  <c r="AT121" i="4"/>
  <c r="AT86" i="4"/>
  <c r="AT81" i="4"/>
  <c r="AT80" i="4"/>
  <c r="AT75" i="4"/>
  <c r="AT41" i="4"/>
  <c r="AT64" i="4"/>
  <c r="AT32" i="4"/>
  <c r="AT55" i="4"/>
  <c r="AT23" i="4"/>
  <c r="AT22" i="4"/>
  <c r="AT298" i="4"/>
  <c r="AT289" i="4"/>
  <c r="AT269" i="4"/>
  <c r="AT263" i="4"/>
  <c r="AT266" i="4"/>
  <c r="AT254" i="4"/>
  <c r="AT245" i="4"/>
  <c r="AT247" i="4"/>
  <c r="AT233" i="4"/>
  <c r="AT222" i="4"/>
  <c r="AT225" i="4"/>
  <c r="AT212" i="4"/>
  <c r="AT200" i="4"/>
  <c r="AT191" i="4"/>
  <c r="AT183" i="4"/>
  <c r="AT182" i="4"/>
  <c r="AT177" i="4"/>
  <c r="AT148" i="4"/>
  <c r="AT139" i="4"/>
  <c r="AT157" i="4"/>
  <c r="AT124" i="4"/>
  <c r="AT119" i="4"/>
  <c r="AT114" i="4"/>
  <c r="AT117" i="4"/>
  <c r="AT82" i="4"/>
  <c r="AT77" i="4"/>
  <c r="AT76" i="4"/>
  <c r="AT69" i="4"/>
  <c r="AT37" i="4"/>
  <c r="AT60" i="4"/>
  <c r="AT28" i="4"/>
  <c r="AT51" i="4"/>
  <c r="AT58" i="4"/>
  <c r="AT66" i="4"/>
  <c r="AT294" i="4"/>
  <c r="AT285" i="4"/>
  <c r="AT265" i="4"/>
  <c r="AT287" i="4"/>
  <c r="AT259" i="4"/>
  <c r="AT250" i="4"/>
  <c r="AT241" i="4"/>
  <c r="AT232" i="4"/>
  <c r="AT227" i="4"/>
  <c r="AT218" i="4"/>
  <c r="AT221" i="4"/>
  <c r="AT208" i="4"/>
  <c r="AT196" i="4"/>
  <c r="AT184" i="4"/>
  <c r="AT179" i="4"/>
  <c r="AT178" i="4"/>
  <c r="AT173" i="4"/>
  <c r="AT144" i="4"/>
  <c r="AT135" i="4"/>
  <c r="AT153" i="4"/>
  <c r="AT120" i="4"/>
  <c r="AT115" i="4"/>
  <c r="AT107" i="4"/>
  <c r="AT113" i="4"/>
  <c r="AT78" i="4"/>
  <c r="AT73" i="4"/>
  <c r="AT99" i="4"/>
  <c r="AT65" i="4"/>
  <c r="AT33" i="4"/>
  <c r="AT56" i="4"/>
  <c r="AT24" i="4"/>
  <c r="AT47" i="4"/>
  <c r="AT42" i="4"/>
  <c r="AT50" i="4"/>
  <c r="AT293" i="4"/>
  <c r="AT288" i="4"/>
  <c r="AT261" i="4"/>
  <c r="AT276" i="4"/>
  <c r="AT283" i="4"/>
  <c r="AT246" i="4"/>
  <c r="AT237" i="4"/>
  <c r="AT228" i="4"/>
  <c r="AT223" i="4"/>
  <c r="AT214" i="4"/>
  <c r="AT217" i="4"/>
  <c r="AT201" i="4"/>
  <c r="AT192" i="4"/>
  <c r="AT180" i="4"/>
  <c r="AT175" i="4"/>
  <c r="AT174" i="4"/>
  <c r="AT169" i="4"/>
  <c r="AT140" i="4"/>
  <c r="AT154" i="4"/>
  <c r="AT149" i="4"/>
  <c r="AT116" i="4"/>
  <c r="AT108" i="4"/>
  <c r="AT103" i="4"/>
  <c r="AT106" i="4"/>
  <c r="AT74" i="4"/>
  <c r="AT102" i="4"/>
  <c r="AT95" i="4"/>
  <c r="AT61" i="4"/>
  <c r="AT29" i="4"/>
  <c r="AT52" i="4"/>
  <c r="AT20" i="4"/>
  <c r="AT43" i="4"/>
  <c r="AT26" i="4"/>
  <c r="AT34" i="4"/>
  <c r="AT290" i="4"/>
  <c r="AT280" i="4"/>
  <c r="AT268" i="4"/>
  <c r="AT248" i="4"/>
  <c r="AT215" i="4"/>
  <c r="AT202" i="4"/>
  <c r="AT210" i="4"/>
  <c r="AT167" i="4"/>
  <c r="AT161" i="4"/>
  <c r="AT146" i="4"/>
  <c r="AT101" i="4"/>
  <c r="AT134" i="4"/>
  <c r="AT93" i="4"/>
  <c r="AT87" i="4"/>
  <c r="AT21" i="4"/>
  <c r="AT67" i="4"/>
  <c r="AT70" i="4"/>
  <c r="AT286" i="4"/>
  <c r="AT275" i="4"/>
  <c r="AT262" i="4"/>
  <c r="AT244" i="4"/>
  <c r="AT255" i="4"/>
  <c r="AT198" i="4"/>
  <c r="AT203" i="4"/>
  <c r="AT163" i="4"/>
  <c r="AT158" i="4"/>
  <c r="AT142" i="4"/>
  <c r="AT131" i="4"/>
  <c r="AT129" i="4"/>
  <c r="AT89" i="4"/>
  <c r="AT83" i="4"/>
  <c r="AT72" i="4"/>
  <c r="AT63" i="4"/>
  <c r="AT54" i="4"/>
  <c r="AT282" i="4"/>
  <c r="AT271" i="4"/>
  <c r="AT264" i="4"/>
  <c r="AT240" i="4"/>
  <c r="AT239" i="4"/>
  <c r="AT194" i="4"/>
  <c r="AT199" i="4"/>
  <c r="AT159" i="4"/>
  <c r="AT156" i="4"/>
  <c r="AT138" i="4"/>
  <c r="AT127" i="4"/>
  <c r="AT125" i="4"/>
  <c r="AT85" i="4"/>
  <c r="AT79" i="4"/>
  <c r="AT68" i="4"/>
  <c r="AT59" i="4"/>
  <c r="AT38" i="4"/>
  <c r="AT284" i="4"/>
  <c r="AT270" i="4"/>
  <c r="AT242" i="4"/>
  <c r="AT224" i="4"/>
  <c r="AT236" i="4"/>
  <c r="AT197" i="4"/>
  <c r="AT176" i="4"/>
  <c r="AT170" i="4"/>
  <c r="AT136" i="4"/>
  <c r="AT145" i="4"/>
  <c r="AT104" i="4"/>
  <c r="AT100" i="4"/>
  <c r="AT96" i="4"/>
  <c r="AT57" i="4"/>
  <c r="AT48" i="4"/>
  <c r="AT39" i="4"/>
  <c r="AT62" i="4"/>
  <c r="AT281" i="4"/>
  <c r="AT278" i="4"/>
  <c r="AT238" i="4"/>
  <c r="AT220" i="4"/>
  <c r="AT230" i="4"/>
  <c r="AT193" i="4"/>
  <c r="AT172" i="4"/>
  <c r="AT166" i="4"/>
  <c r="AT155" i="4"/>
  <c r="AT141" i="4"/>
  <c r="AT130" i="4"/>
  <c r="AT98" i="4"/>
  <c r="AT92" i="4"/>
  <c r="AT53" i="4"/>
  <c r="AT44" i="4"/>
  <c r="AT35" i="4"/>
  <c r="AT46" i="4"/>
  <c r="Y18" i="4"/>
  <c r="Y26" i="4"/>
  <c r="Y42" i="4"/>
  <c r="AS106" i="4"/>
  <c r="AC298" i="4"/>
  <c r="AC258" i="4"/>
  <c r="AC175" i="4"/>
  <c r="AC120" i="4"/>
  <c r="AC117" i="4"/>
  <c r="AC80" i="4"/>
  <c r="AC27" i="4"/>
  <c r="AC41" i="4"/>
  <c r="AC261" i="4"/>
  <c r="AC145" i="4"/>
  <c r="AC131" i="4"/>
  <c r="AC78" i="4"/>
  <c r="AC95" i="4"/>
  <c r="AC54" i="4"/>
  <c r="AC68" i="4"/>
  <c r="AC226" i="4"/>
  <c r="AC135" i="4"/>
  <c r="AC100" i="4"/>
  <c r="AC103" i="4"/>
  <c r="AC67" i="4"/>
  <c r="AC26" i="4"/>
  <c r="AC20" i="4"/>
  <c r="AC187" i="4"/>
  <c r="AC130" i="4"/>
  <c r="AC76" i="4"/>
  <c r="AC65" i="4"/>
  <c r="AC236" i="4"/>
  <c r="AC132" i="4"/>
  <c r="AC74" i="4"/>
  <c r="AC35" i="4"/>
  <c r="AC32" i="4"/>
  <c r="AC197" i="4"/>
  <c r="AC122" i="4"/>
  <c r="AC39" i="4"/>
  <c r="AC56" i="4"/>
  <c r="AC200" i="4"/>
  <c r="AC121" i="4"/>
  <c r="AC58" i="4"/>
  <c r="AC174" i="4"/>
  <c r="AC98" i="4"/>
  <c r="AC46" i="4"/>
  <c r="AC139" i="4"/>
  <c r="AC81" i="4"/>
  <c r="AC22" i="4"/>
  <c r="AC296" i="4"/>
  <c r="AC154" i="4"/>
  <c r="AC77" i="4"/>
  <c r="AC45" i="4"/>
  <c r="AC128" i="4"/>
  <c r="AC18" i="4"/>
  <c r="AC134" i="4"/>
  <c r="AC123" i="4"/>
  <c r="AC33" i="4"/>
  <c r="AC52" i="4"/>
  <c r="AC289" i="4"/>
  <c r="AC279" i="4"/>
  <c r="AC216" i="4"/>
  <c r="AC102" i="4"/>
  <c r="Z290" i="4"/>
  <c r="Z209" i="4"/>
  <c r="Z107" i="4"/>
  <c r="Z66" i="4"/>
  <c r="Z289" i="4"/>
  <c r="Z202" i="4"/>
  <c r="Z103" i="4"/>
  <c r="Z62" i="4"/>
  <c r="Z285" i="4"/>
  <c r="Z193" i="4"/>
  <c r="Z132" i="4"/>
  <c r="Z34" i="4"/>
  <c r="Z281" i="4"/>
  <c r="Z189" i="4"/>
  <c r="Z128" i="4"/>
  <c r="Z30" i="4"/>
  <c r="Z246" i="4"/>
  <c r="Z163" i="4"/>
  <c r="Z75" i="4"/>
  <c r="Z32" i="4"/>
  <c r="Z242" i="4"/>
  <c r="Z102" i="4"/>
  <c r="Z234" i="4"/>
  <c r="Z19" i="4"/>
  <c r="Z154" i="4"/>
  <c r="Z24" i="4"/>
  <c r="Z153" i="4"/>
  <c r="Z253" i="4"/>
  <c r="Z149" i="4"/>
  <c r="Z101" i="4"/>
  <c r="Z99" i="4"/>
  <c r="Z40" i="4"/>
  <c r="AR297" i="4"/>
  <c r="AR285" i="4"/>
  <c r="AR276" i="4"/>
  <c r="AR275" i="4"/>
  <c r="AR280" i="4"/>
  <c r="AR235" i="4"/>
  <c r="AR249" i="4"/>
  <c r="AR221" i="4"/>
  <c r="AR231" i="4"/>
  <c r="AR219" i="4"/>
  <c r="AR210" i="4"/>
  <c r="AR202" i="4"/>
  <c r="AR193" i="4"/>
  <c r="AR186" i="4"/>
  <c r="AR184" i="4"/>
  <c r="AR179" i="4"/>
  <c r="AR166" i="4"/>
  <c r="AR137" i="4"/>
  <c r="AR136" i="4"/>
  <c r="AR154" i="4"/>
  <c r="AR121" i="4"/>
  <c r="AR120" i="4"/>
  <c r="AR108" i="4"/>
  <c r="AR101" i="4"/>
  <c r="AR98" i="4"/>
  <c r="AR93" i="4"/>
  <c r="AR88" i="4"/>
  <c r="AR58" i="4"/>
  <c r="AR26" i="4"/>
  <c r="AR49" i="4"/>
  <c r="AR72" i="4"/>
  <c r="AR40" i="4"/>
  <c r="AR35" i="4"/>
  <c r="AR27" i="4"/>
  <c r="AR287" i="4"/>
  <c r="AR288" i="4"/>
  <c r="AR272" i="4"/>
  <c r="AR260" i="4"/>
  <c r="AR273" i="4"/>
  <c r="AR257" i="4"/>
  <c r="AR245" i="4"/>
  <c r="AR217" i="4"/>
  <c r="AR281" i="4"/>
  <c r="AR215" i="4"/>
  <c r="AR203" i="4"/>
  <c r="AR198" i="4"/>
  <c r="AR189" i="4"/>
  <c r="AR185" i="4"/>
  <c r="AR180" i="4"/>
  <c r="AR175" i="4"/>
  <c r="AR162" i="4"/>
  <c r="AR133" i="4"/>
  <c r="AR159" i="4"/>
  <c r="AR150" i="4"/>
  <c r="AR117" i="4"/>
  <c r="AR116" i="4"/>
  <c r="AR104" i="4"/>
  <c r="AR95" i="4"/>
  <c r="AR94" i="4"/>
  <c r="AR89" i="4"/>
  <c r="AR84" i="4"/>
  <c r="AR54" i="4"/>
  <c r="AR22" i="4"/>
  <c r="AR45" i="4"/>
  <c r="AR68" i="4"/>
  <c r="AR36" i="4"/>
  <c r="AR19" i="4"/>
  <c r="AR71" i="4"/>
  <c r="AR283" i="4"/>
  <c r="AR278" i="4"/>
  <c r="AR268" i="4"/>
  <c r="AR284" i="4"/>
  <c r="AR258" i="4"/>
  <c r="AR254" i="4"/>
  <c r="AR241" i="4"/>
  <c r="AR232" i="4"/>
  <c r="AR267" i="4"/>
  <c r="AR244" i="4"/>
  <c r="AR199" i="4"/>
  <c r="AR194" i="4"/>
  <c r="AR213" i="4"/>
  <c r="AR181" i="4"/>
  <c r="AR176" i="4"/>
  <c r="AR171" i="4"/>
  <c r="AR163" i="4"/>
  <c r="AR158" i="4"/>
  <c r="AR155" i="4"/>
  <c r="AR146" i="4"/>
  <c r="AR113" i="4"/>
  <c r="AR105" i="4"/>
  <c r="AR130" i="4"/>
  <c r="AR91" i="4"/>
  <c r="AR90" i="4"/>
  <c r="AR85" i="4"/>
  <c r="AR80" i="4"/>
  <c r="AR50" i="4"/>
  <c r="AR73" i="4"/>
  <c r="AR41" i="4"/>
  <c r="AR64" i="4"/>
  <c r="AR32" i="4"/>
  <c r="AR63" i="4"/>
  <c r="AR55" i="4"/>
  <c r="AR279" i="4"/>
  <c r="AR274" i="4"/>
  <c r="AR264" i="4"/>
  <c r="AR269" i="4"/>
  <c r="AR255" i="4"/>
  <c r="AR250" i="4"/>
  <c r="AR237" i="4"/>
  <c r="AR252" i="4"/>
  <c r="AR259" i="4"/>
  <c r="AR236" i="4"/>
  <c r="AR195" i="4"/>
  <c r="AR190" i="4"/>
  <c r="AR211" i="4"/>
  <c r="AR177" i="4"/>
  <c r="AR172" i="4"/>
  <c r="AR167" i="4"/>
  <c r="AR157" i="4"/>
  <c r="AR156" i="4"/>
  <c r="AR151" i="4"/>
  <c r="AR142" i="4"/>
  <c r="AR106" i="4"/>
  <c r="AR131" i="4"/>
  <c r="AR126" i="4"/>
  <c r="AR87" i="4"/>
  <c r="AR86" i="4"/>
  <c r="AR81" i="4"/>
  <c r="AR76" i="4"/>
  <c r="AR46" i="4"/>
  <c r="AR69" i="4"/>
  <c r="AR37" i="4"/>
  <c r="AR60" i="4"/>
  <c r="AR28" i="4"/>
  <c r="AR47" i="4"/>
  <c r="AR39" i="4"/>
  <c r="AR296" i="4"/>
  <c r="AR298" i="4"/>
  <c r="AR270" i="4"/>
  <c r="AR265" i="4"/>
  <c r="AR263" i="4"/>
  <c r="AR251" i="4"/>
  <c r="AR246" i="4"/>
  <c r="AR240" i="4"/>
  <c r="AR228" i="4"/>
  <c r="AR248" i="4"/>
  <c r="AR226" i="4"/>
  <c r="AR191" i="4"/>
  <c r="AR212" i="4"/>
  <c r="AR200" i="4"/>
  <c r="AR173" i="4"/>
  <c r="AR168" i="4"/>
  <c r="AR182" i="4"/>
  <c r="AR153" i="4"/>
  <c r="AR152" i="4"/>
  <c r="AR147" i="4"/>
  <c r="AR138" i="4"/>
  <c r="AR102" i="4"/>
  <c r="AR127" i="4"/>
  <c r="AR122" i="4"/>
  <c r="AR83" i="4"/>
  <c r="AR82" i="4"/>
  <c r="AR77" i="4"/>
  <c r="AR99" i="4"/>
  <c r="AR42" i="4"/>
  <c r="AR65" i="4"/>
  <c r="AR33" i="4"/>
  <c r="AR56" i="4"/>
  <c r="AR24" i="4"/>
  <c r="AR31" i="4"/>
  <c r="AR23" i="4"/>
  <c r="AD294" i="4"/>
  <c r="AD285" i="4"/>
  <c r="AD287" i="4"/>
  <c r="AD278" i="4"/>
  <c r="AD280" i="4"/>
  <c r="AD238" i="4"/>
  <c r="AD237" i="4"/>
  <c r="AD239" i="4"/>
  <c r="AD219" i="4"/>
  <c r="AD214" i="4"/>
  <c r="AD217" i="4"/>
  <c r="AD208" i="4"/>
  <c r="AD192" i="4"/>
  <c r="AD184" i="4"/>
  <c r="AD179" i="4"/>
  <c r="AD178" i="4"/>
  <c r="AD173" i="4"/>
  <c r="AD140" i="4"/>
  <c r="AD158" i="4"/>
  <c r="AD153" i="4"/>
  <c r="AD120" i="4"/>
  <c r="AD123" i="4"/>
  <c r="AD118" i="4"/>
  <c r="AD113" i="4"/>
  <c r="AD74" i="4"/>
  <c r="AD73" i="4"/>
  <c r="AD297" i="4"/>
  <c r="AD288" i="4"/>
  <c r="AD275" i="4"/>
  <c r="AD259" i="4"/>
  <c r="AD279" i="4"/>
  <c r="AD234" i="4"/>
  <c r="AD272" i="4"/>
  <c r="AD228" i="4"/>
  <c r="AD215" i="4"/>
  <c r="AD236" i="4"/>
  <c r="AD213" i="4"/>
  <c r="AD201" i="4"/>
  <c r="AD188" i="4"/>
  <c r="AD180" i="4"/>
  <c r="AD175" i="4"/>
  <c r="AD174" i="4"/>
  <c r="AD169" i="4"/>
  <c r="AD136" i="4"/>
  <c r="AD154" i="4"/>
  <c r="AD149" i="4"/>
  <c r="AD116" i="4"/>
  <c r="AD119" i="4"/>
  <c r="AD114" i="4"/>
  <c r="AD106" i="4"/>
  <c r="AD99" i="4"/>
  <c r="AD102" i="4"/>
  <c r="AD296" i="4"/>
  <c r="AD284" i="4"/>
  <c r="AD271" i="4"/>
  <c r="AD260" i="4"/>
  <c r="AD276" i="4"/>
  <c r="AD266" i="4"/>
  <c r="AD256" i="4"/>
  <c r="AD224" i="4"/>
  <c r="AD247" i="4"/>
  <c r="AD243" i="4"/>
  <c r="AD209" i="4"/>
  <c r="AD197" i="4"/>
  <c r="AD231" i="4"/>
  <c r="AD176" i="4"/>
  <c r="AD171" i="4"/>
  <c r="AD170" i="4"/>
  <c r="AD165" i="4"/>
  <c r="AD155" i="4"/>
  <c r="AD150" i="4"/>
  <c r="AD145" i="4"/>
  <c r="AD105" i="4"/>
  <c r="AD115" i="4"/>
  <c r="AD107" i="4"/>
  <c r="AD98" i="4"/>
  <c r="AD97" i="4"/>
  <c r="AD292" i="4"/>
  <c r="AD263" i="4"/>
  <c r="AD281" i="4"/>
  <c r="AD249" i="4"/>
  <c r="AD220" i="4"/>
  <c r="AD222" i="4"/>
  <c r="AD198" i="4"/>
  <c r="AD196" i="4"/>
  <c r="AD164" i="4"/>
  <c r="AD166" i="4"/>
  <c r="AD148" i="4"/>
  <c r="AD142" i="4"/>
  <c r="AD124" i="4"/>
  <c r="AD130" i="4"/>
  <c r="AD94" i="4"/>
  <c r="AD81" i="4"/>
  <c r="AD76" i="4"/>
  <c r="AD61" i="4"/>
  <c r="AD29" i="4"/>
  <c r="AD56" i="4"/>
  <c r="AD24" i="4"/>
  <c r="AD47" i="4"/>
  <c r="AD50" i="4"/>
  <c r="AD26" i="4"/>
  <c r="AD289" i="4"/>
  <c r="AD293" i="4"/>
  <c r="AD270" i="4"/>
  <c r="AD245" i="4"/>
  <c r="AD216" i="4"/>
  <c r="AD218" i="4"/>
  <c r="AD194" i="4"/>
  <c r="AD210" i="4"/>
  <c r="AD160" i="4"/>
  <c r="AD187" i="4"/>
  <c r="AD144" i="4"/>
  <c r="AD138" i="4"/>
  <c r="AD101" i="4"/>
  <c r="AD126" i="4"/>
  <c r="AD90" i="4"/>
  <c r="AD77" i="4"/>
  <c r="AD95" i="4"/>
  <c r="AD57" i="4"/>
  <c r="AD25" i="4"/>
  <c r="AD52" i="4"/>
  <c r="AD20" i="4"/>
  <c r="AD43" i="4"/>
  <c r="AD34" i="4"/>
  <c r="AD70" i="4"/>
  <c r="AD295" i="4"/>
  <c r="AD277" i="4"/>
  <c r="AD264" i="4"/>
  <c r="AD254" i="4"/>
  <c r="AD241" i="4"/>
  <c r="AD251" i="4"/>
  <c r="AD235" i="4"/>
  <c r="AD190" i="4"/>
  <c r="AD203" i="4"/>
  <c r="AD183" i="4"/>
  <c r="AD185" i="4"/>
  <c r="AD151" i="4"/>
  <c r="AD161" i="4"/>
  <c r="AD133" i="4"/>
  <c r="AD122" i="4"/>
  <c r="AD86" i="4"/>
  <c r="AD100" i="4"/>
  <c r="AD91" i="4"/>
  <c r="AD53" i="4"/>
  <c r="AD21" i="4"/>
  <c r="AD48" i="4"/>
  <c r="AD71" i="4"/>
  <c r="AD39" i="4"/>
  <c r="AD18" i="4"/>
  <c r="AD54" i="4"/>
  <c r="AD291" i="4"/>
  <c r="AD273" i="4"/>
  <c r="AD283" i="4"/>
  <c r="AD250" i="4"/>
  <c r="AD252" i="4"/>
  <c r="AD227" i="4"/>
  <c r="AD233" i="4"/>
  <c r="AD212" i="4"/>
  <c r="AD199" i="4"/>
  <c r="AD167" i="4"/>
  <c r="AD181" i="4"/>
  <c r="AD147" i="4"/>
  <c r="AD157" i="4"/>
  <c r="AD134" i="4"/>
  <c r="AD103" i="4"/>
  <c r="AD82" i="4"/>
  <c r="AD96" i="4"/>
  <c r="AD87" i="4"/>
  <c r="AD49" i="4"/>
  <c r="AD75" i="4"/>
  <c r="AD44" i="4"/>
  <c r="AD67" i="4"/>
  <c r="AD35" i="4"/>
  <c r="AD62" i="4"/>
  <c r="AD38" i="4"/>
  <c r="AD298" i="4"/>
  <c r="AD269" i="4"/>
  <c r="AD258" i="4"/>
  <c r="AD246" i="4"/>
  <c r="AD248" i="4"/>
  <c r="AD223" i="4"/>
  <c r="AD229" i="4"/>
  <c r="AD193" i="4"/>
  <c r="AD195" i="4"/>
  <c r="AD163" i="4"/>
  <c r="AD177" i="4"/>
  <c r="AD143" i="4"/>
  <c r="AD141" i="4"/>
  <c r="AD131" i="4"/>
  <c r="AD129" i="4"/>
  <c r="AD78" i="4"/>
  <c r="AD92" i="4"/>
  <c r="AD83" i="4"/>
  <c r="AD45" i="4"/>
  <c r="AD72" i="4"/>
  <c r="AD40" i="4"/>
  <c r="AD63" i="4"/>
  <c r="AD31" i="4"/>
  <c r="AD46" i="4"/>
  <c r="AD22" i="4"/>
  <c r="AD265" i="4"/>
  <c r="AD253" i="4"/>
  <c r="AD221" i="4"/>
  <c r="AD159" i="4"/>
  <c r="AD146" i="4"/>
  <c r="AD121" i="4"/>
  <c r="AD79" i="4"/>
  <c r="AD60" i="4"/>
  <c r="AD23" i="4"/>
  <c r="AD261" i="4"/>
  <c r="AD244" i="4"/>
  <c r="AD202" i="4"/>
  <c r="AD186" i="4"/>
  <c r="AD137" i="4"/>
  <c r="AD117" i="4"/>
  <c r="AD69" i="4"/>
  <c r="AD36" i="4"/>
  <c r="AD66" i="4"/>
  <c r="AD267" i="4"/>
  <c r="AD240" i="4"/>
  <c r="AD189" i="4"/>
  <c r="AD182" i="4"/>
  <c r="AD132" i="4"/>
  <c r="AD93" i="4"/>
  <c r="AD65" i="4"/>
  <c r="AD32" i="4"/>
  <c r="AD30" i="4"/>
  <c r="AD274" i="4"/>
  <c r="AD255" i="4"/>
  <c r="AD211" i="4"/>
  <c r="AD162" i="4"/>
  <c r="AD128" i="4"/>
  <c r="AD89" i="4"/>
  <c r="AD41" i="4"/>
  <c r="AD28" i="4"/>
  <c r="AD58" i="4"/>
  <c r="AD268" i="4"/>
  <c r="AD232" i="4"/>
  <c r="AD200" i="4"/>
  <c r="AD156" i="4"/>
  <c r="AD127" i="4"/>
  <c r="AD85" i="4"/>
  <c r="AD37" i="4"/>
  <c r="AD59" i="4"/>
  <c r="AD42" i="4"/>
  <c r="I34" i="4"/>
  <c r="I18" i="4"/>
  <c r="I297" i="4"/>
  <c r="I293" i="4"/>
  <c r="I289" i="4"/>
  <c r="I276" i="4"/>
  <c r="I271" i="4"/>
  <c r="I238" i="4"/>
  <c r="I236" i="4"/>
  <c r="I235" i="4"/>
  <c r="I231" i="4"/>
  <c r="I224" i="4"/>
  <c r="I200" i="4"/>
  <c r="I199" i="4"/>
  <c r="I194" i="4"/>
  <c r="I189" i="4"/>
  <c r="I182" i="4"/>
  <c r="I177" i="4"/>
  <c r="I168" i="4"/>
  <c r="I139" i="4"/>
  <c r="I138" i="4"/>
  <c r="I156" i="4"/>
  <c r="I122" i="4"/>
  <c r="I121" i="4"/>
  <c r="I120" i="4"/>
  <c r="I96" i="4"/>
  <c r="I95" i="4"/>
  <c r="I98" i="4"/>
  <c r="I93" i="4"/>
  <c r="I61" i="4"/>
  <c r="I29" i="4"/>
  <c r="I52" i="4"/>
  <c r="I74" i="4"/>
  <c r="I43" i="4"/>
  <c r="I30" i="4"/>
  <c r="I38" i="4"/>
  <c r="I294" i="4"/>
  <c r="I283" i="4"/>
  <c r="I286" i="4"/>
  <c r="I272" i="4"/>
  <c r="I281" i="4"/>
  <c r="I234" i="4"/>
  <c r="I257" i="4"/>
  <c r="I249" i="4"/>
  <c r="I245" i="4"/>
  <c r="I220" i="4"/>
  <c r="I196" i="4"/>
  <c r="I195" i="4"/>
  <c r="I190" i="4"/>
  <c r="I183" i="4"/>
  <c r="I178" i="4"/>
  <c r="I173" i="4"/>
  <c r="I164" i="4"/>
  <c r="I135" i="4"/>
  <c r="I134" i="4"/>
  <c r="I152" i="4"/>
  <c r="I118" i="4"/>
  <c r="I117" i="4"/>
  <c r="I116" i="4"/>
  <c r="I92" i="4"/>
  <c r="I91" i="4"/>
  <c r="I94" i="4"/>
  <c r="I89" i="4"/>
  <c r="I57" i="4"/>
  <c r="I25" i="4"/>
  <c r="I48" i="4"/>
  <c r="I71" i="4"/>
  <c r="I39" i="4"/>
  <c r="I58" i="4"/>
  <c r="I22" i="4"/>
  <c r="I290" i="4"/>
  <c r="I278" i="4"/>
  <c r="I282" i="4"/>
  <c r="I268" i="4"/>
  <c r="I279" i="4"/>
  <c r="I263" i="4"/>
  <c r="I259" i="4"/>
  <c r="I237" i="4"/>
  <c r="I229" i="4"/>
  <c r="I216" i="4"/>
  <c r="I192" i="4"/>
  <c r="I191" i="4"/>
  <c r="I253" i="4"/>
  <c r="I179" i="4"/>
  <c r="I174" i="4"/>
  <c r="I169" i="4"/>
  <c r="I161" i="4"/>
  <c r="I160" i="4"/>
  <c r="I157" i="4"/>
  <c r="I148" i="4"/>
  <c r="I114" i="4"/>
  <c r="I113" i="4"/>
  <c r="I131" i="4"/>
  <c r="I88" i="4"/>
  <c r="I87" i="4"/>
  <c r="I90" i="4"/>
  <c r="I85" i="4"/>
  <c r="I53" i="4"/>
  <c r="I21" i="4"/>
  <c r="I44" i="4"/>
  <c r="I67" i="4"/>
  <c r="I35" i="4"/>
  <c r="I42" i="4"/>
  <c r="I19" i="4"/>
  <c r="I292" i="4"/>
  <c r="I274" i="4"/>
  <c r="I277" i="4"/>
  <c r="I264" i="4"/>
  <c r="I267" i="4"/>
  <c r="I256" i="4"/>
  <c r="I255" i="4"/>
  <c r="I230" i="4"/>
  <c r="I225" i="4"/>
  <c r="I233" i="4"/>
  <c r="I188" i="4"/>
  <c r="I187" i="4"/>
  <c r="I212" i="4"/>
  <c r="I175" i="4"/>
  <c r="I170" i="4"/>
  <c r="I165" i="4"/>
  <c r="I159" i="4"/>
  <c r="I158" i="4"/>
  <c r="I153" i="4"/>
  <c r="I144" i="4"/>
  <c r="I107" i="4"/>
  <c r="I106" i="4"/>
  <c r="I127" i="4"/>
  <c r="I84" i="4"/>
  <c r="I83" i="4"/>
  <c r="I86" i="4"/>
  <c r="I81" i="4"/>
  <c r="I49" i="4"/>
  <c r="I72" i="4"/>
  <c r="I40" i="4"/>
  <c r="I63" i="4"/>
  <c r="I31" i="4"/>
  <c r="I26" i="4"/>
  <c r="I288" i="4"/>
  <c r="I270" i="4"/>
  <c r="I273" i="4"/>
  <c r="I260" i="4"/>
  <c r="I254" i="4"/>
  <c r="I252" i="4"/>
  <c r="I251" i="4"/>
  <c r="I226" i="4"/>
  <c r="I221" i="4"/>
  <c r="I232" i="4"/>
  <c r="I219" i="4"/>
  <c r="I213" i="4"/>
  <c r="I208" i="4"/>
  <c r="I171" i="4"/>
  <c r="I166" i="4"/>
  <c r="I184" i="4"/>
  <c r="I155" i="4"/>
  <c r="I154" i="4"/>
  <c r="I149" i="4"/>
  <c r="I140" i="4"/>
  <c r="I103" i="4"/>
  <c r="I102" i="4"/>
  <c r="I123" i="4"/>
  <c r="I80" i="4"/>
  <c r="I79" i="4"/>
  <c r="I82" i="4"/>
  <c r="I77" i="4"/>
  <c r="I45" i="4"/>
  <c r="I68" i="4"/>
  <c r="I36" i="4"/>
  <c r="I59" i="4"/>
  <c r="I27" i="4"/>
  <c r="I20" i="4"/>
  <c r="AT19" i="4"/>
  <c r="AT25" i="4"/>
  <c r="AT94" i="4"/>
  <c r="AT147" i="4"/>
  <c r="AT188" i="4"/>
  <c r="AT216" i="4"/>
  <c r="AT277" i="4"/>
  <c r="AS182" i="4"/>
  <c r="AT30" i="4"/>
  <c r="AT45" i="4"/>
  <c r="AT133" i="4"/>
  <c r="AT151" i="4"/>
  <c r="AT213" i="4"/>
  <c r="AT252" i="4"/>
  <c r="AT279" i="4"/>
  <c r="AD55" i="4"/>
  <c r="AD104" i="4"/>
  <c r="AD225" i="4"/>
  <c r="AD290" i="4"/>
  <c r="AS186" i="4"/>
  <c r="AT27" i="4"/>
  <c r="AT91" i="4"/>
  <c r="AT126" i="4"/>
  <c r="AT185" i="4"/>
  <c r="AT209" i="4"/>
  <c r="AT234" i="4"/>
  <c r="AT295" i="4"/>
  <c r="AD68" i="4"/>
  <c r="AD135" i="4"/>
  <c r="AD230" i="4"/>
  <c r="AS52" i="4"/>
  <c r="AS274" i="4"/>
  <c r="AC71" i="4"/>
  <c r="AT31" i="4"/>
  <c r="AT84" i="4"/>
  <c r="AT105" i="4"/>
  <c r="AT186" i="4"/>
  <c r="AT235" i="4"/>
  <c r="AT274" i="4"/>
  <c r="AS45" i="4"/>
  <c r="AS259" i="4"/>
  <c r="AQ296" i="4"/>
  <c r="AQ277" i="4"/>
  <c r="AQ264" i="4"/>
  <c r="AQ259" i="4"/>
  <c r="AQ274" i="4"/>
  <c r="AQ258" i="4"/>
  <c r="AQ250" i="4"/>
  <c r="AQ225" i="4"/>
  <c r="AQ220" i="4"/>
  <c r="AQ236" i="4"/>
  <c r="AQ244" i="4"/>
  <c r="AQ218" i="4"/>
  <c r="AQ213" i="4"/>
  <c r="AQ174" i="4"/>
  <c r="AQ169" i="4"/>
  <c r="AQ164" i="4"/>
  <c r="AQ154" i="4"/>
  <c r="AQ149" i="4"/>
  <c r="AQ144" i="4"/>
  <c r="AQ139" i="4"/>
  <c r="AQ102" i="4"/>
  <c r="AQ131" i="4"/>
  <c r="AQ126" i="4"/>
  <c r="AQ91" i="4"/>
  <c r="AQ90" i="4"/>
  <c r="AQ85" i="4"/>
  <c r="AQ80" i="4"/>
  <c r="AQ48" i="4"/>
  <c r="AQ71" i="4"/>
  <c r="AQ39" i="4"/>
  <c r="AQ58" i="4"/>
  <c r="AQ26" i="4"/>
  <c r="AQ49" i="4"/>
  <c r="AQ41" i="4"/>
  <c r="AQ294" i="4"/>
  <c r="AQ286" i="4"/>
  <c r="AQ269" i="4"/>
  <c r="AQ282" i="4"/>
  <c r="AQ257" i="4"/>
  <c r="AQ249" i="4"/>
  <c r="AQ251" i="4"/>
  <c r="AQ242" i="4"/>
  <c r="AQ217" i="4"/>
  <c r="AQ231" i="4"/>
  <c r="AQ203" i="4"/>
  <c r="AQ209" i="4"/>
  <c r="AQ212" i="4"/>
  <c r="AQ200" i="4"/>
  <c r="AQ166" i="4"/>
  <c r="AQ161" i="4"/>
  <c r="AQ179" i="4"/>
  <c r="AQ146" i="4"/>
  <c r="AQ141" i="4"/>
  <c r="AQ136" i="4"/>
  <c r="AQ129" i="4"/>
  <c r="AQ128" i="4"/>
  <c r="AQ123" i="4"/>
  <c r="AQ118" i="4"/>
  <c r="AQ83" i="4"/>
  <c r="AQ82" i="4"/>
  <c r="AQ77" i="4"/>
  <c r="AQ72" i="4"/>
  <c r="AQ40" i="4"/>
  <c r="AQ63" i="4"/>
  <c r="AQ31" i="4"/>
  <c r="AQ50" i="4"/>
  <c r="AQ73" i="4"/>
  <c r="AQ19" i="4"/>
  <c r="AQ295" i="4"/>
  <c r="AQ293" i="4"/>
  <c r="AQ261" i="4"/>
  <c r="AQ275" i="4"/>
  <c r="AQ279" i="4"/>
  <c r="AQ241" i="4"/>
  <c r="AQ243" i="4"/>
  <c r="AQ234" i="4"/>
  <c r="AQ270" i="4"/>
  <c r="AQ227" i="4"/>
  <c r="AQ195" i="4"/>
  <c r="AQ198" i="4"/>
  <c r="AQ201" i="4"/>
  <c r="AQ192" i="4"/>
  <c r="AQ185" i="4"/>
  <c r="AQ180" i="4"/>
  <c r="AQ171" i="4"/>
  <c r="AQ138" i="4"/>
  <c r="AQ158" i="4"/>
  <c r="AQ155" i="4"/>
  <c r="AQ121" i="4"/>
  <c r="AQ120" i="4"/>
  <c r="AQ115" i="4"/>
  <c r="AQ107" i="4"/>
  <c r="AQ75" i="4"/>
  <c r="AQ74" i="4"/>
  <c r="AQ96" i="4"/>
  <c r="AQ64" i="4"/>
  <c r="AQ32" i="4"/>
  <c r="AQ55" i="4"/>
  <c r="AQ23" i="4"/>
  <c r="AQ42" i="4"/>
  <c r="AQ53" i="4"/>
  <c r="AQ45" i="4"/>
  <c r="AQ290" i="4"/>
  <c r="AQ272" i="4"/>
  <c r="AQ288" i="4"/>
  <c r="AQ256" i="4"/>
  <c r="AQ230" i="4"/>
  <c r="AQ216" i="4"/>
  <c r="AQ187" i="4"/>
  <c r="AQ208" i="4"/>
  <c r="AQ178" i="4"/>
  <c r="AQ176" i="4"/>
  <c r="AQ150" i="4"/>
  <c r="AQ152" i="4"/>
  <c r="AQ125" i="4"/>
  <c r="AQ101" i="4"/>
  <c r="AQ99" i="4"/>
  <c r="AQ86" i="4"/>
  <c r="AQ88" i="4"/>
  <c r="AQ36" i="4"/>
  <c r="AQ43" i="4"/>
  <c r="AQ38" i="4"/>
  <c r="AQ33" i="4"/>
  <c r="AQ291" i="4"/>
  <c r="AQ268" i="4"/>
  <c r="AQ278" i="4"/>
  <c r="AQ255" i="4"/>
  <c r="AQ240" i="4"/>
  <c r="AQ248" i="4"/>
  <c r="AQ226" i="4"/>
  <c r="AQ197" i="4"/>
  <c r="AQ170" i="4"/>
  <c r="AQ172" i="4"/>
  <c r="AQ142" i="4"/>
  <c r="AQ148" i="4"/>
  <c r="AQ117" i="4"/>
  <c r="AQ127" i="4"/>
  <c r="AQ104" i="4"/>
  <c r="AQ78" i="4"/>
  <c r="AQ84" i="4"/>
  <c r="AQ28" i="4"/>
  <c r="AQ35" i="4"/>
  <c r="AQ298" i="4"/>
  <c r="AQ285" i="4"/>
  <c r="AQ280" i="4"/>
  <c r="AQ284" i="4"/>
  <c r="AQ239" i="4"/>
  <c r="AQ221" i="4"/>
  <c r="AQ219" i="4"/>
  <c r="AQ202" i="4"/>
  <c r="AQ189" i="4"/>
  <c r="AQ181" i="4"/>
  <c r="AQ183" i="4"/>
  <c r="AQ157" i="4"/>
  <c r="AQ159" i="4"/>
  <c r="AQ106" i="4"/>
  <c r="AQ108" i="4"/>
  <c r="AQ87" i="4"/>
  <c r="AQ93" i="4"/>
  <c r="AQ68" i="4"/>
  <c r="AQ20" i="4"/>
  <c r="AQ70" i="4"/>
  <c r="AQ22" i="4"/>
  <c r="AQ18" i="4"/>
  <c r="AQ297" i="4"/>
  <c r="AQ281" i="4"/>
  <c r="AQ271" i="4"/>
  <c r="AQ253" i="4"/>
  <c r="AQ235" i="4"/>
  <c r="AQ232" i="4"/>
  <c r="AQ215" i="4"/>
  <c r="AQ194" i="4"/>
  <c r="AQ211" i="4"/>
  <c r="AQ177" i="4"/>
  <c r="AQ175" i="4"/>
  <c r="AQ153" i="4"/>
  <c r="AQ151" i="4"/>
  <c r="AQ132" i="4"/>
  <c r="AQ133" i="4"/>
  <c r="AQ79" i="4"/>
  <c r="AQ89" i="4"/>
  <c r="AQ60" i="4"/>
  <c r="AQ67" i="4"/>
  <c r="AQ66" i="4"/>
  <c r="AQ69" i="4"/>
  <c r="AQ57" i="4"/>
  <c r="AQ273" i="4"/>
  <c r="AQ245" i="4"/>
  <c r="AQ252" i="4"/>
  <c r="AQ190" i="4"/>
  <c r="AQ173" i="4"/>
  <c r="AQ145" i="4"/>
  <c r="AQ124" i="4"/>
  <c r="AQ100" i="4"/>
  <c r="AQ56" i="4"/>
  <c r="AQ62" i="4"/>
  <c r="AQ61" i="4"/>
  <c r="AQ265" i="4"/>
  <c r="AQ237" i="4"/>
  <c r="AQ228" i="4"/>
  <c r="AQ186" i="4"/>
  <c r="AQ165" i="4"/>
  <c r="AQ137" i="4"/>
  <c r="AQ116" i="4"/>
  <c r="AQ98" i="4"/>
  <c r="AQ52" i="4"/>
  <c r="AQ54" i="4"/>
  <c r="AQ29" i="4"/>
  <c r="AQ276" i="4"/>
  <c r="AQ233" i="4"/>
  <c r="AQ224" i="4"/>
  <c r="AQ214" i="4"/>
  <c r="AQ184" i="4"/>
  <c r="AQ156" i="4"/>
  <c r="AQ105" i="4"/>
  <c r="AQ94" i="4"/>
  <c r="AQ44" i="4"/>
  <c r="AQ46" i="4"/>
  <c r="AQ260" i="4"/>
  <c r="AQ247" i="4"/>
  <c r="AQ223" i="4"/>
  <c r="AQ193" i="4"/>
  <c r="AQ168" i="4"/>
  <c r="AQ140" i="4"/>
  <c r="AQ119" i="4"/>
  <c r="AQ97" i="4"/>
  <c r="AQ24" i="4"/>
  <c r="AQ34" i="4"/>
  <c r="AQ25" i="4"/>
  <c r="AQ289" i="4"/>
  <c r="AQ267" i="4"/>
  <c r="AQ254" i="4"/>
  <c r="AQ210" i="4"/>
  <c r="AQ196" i="4"/>
  <c r="AQ167" i="4"/>
  <c r="AQ147" i="4"/>
  <c r="AQ130" i="4"/>
  <c r="AQ81" i="4"/>
  <c r="AQ59" i="4"/>
  <c r="AQ30" i="4"/>
  <c r="AQ21" i="4"/>
  <c r="AQ95" i="4"/>
  <c r="AQ163" i="4"/>
  <c r="AQ238" i="4"/>
  <c r="AQ37" i="4"/>
  <c r="AQ114" i="4"/>
  <c r="AQ162" i="4"/>
  <c r="AQ246" i="4"/>
  <c r="AQ27" i="4"/>
  <c r="AQ122" i="4"/>
  <c r="AQ182" i="4"/>
  <c r="AQ266" i="4"/>
  <c r="AQ47" i="4"/>
  <c r="AQ113" i="4"/>
  <c r="AQ188" i="4"/>
  <c r="AQ262" i="4"/>
  <c r="U297" i="4"/>
  <c r="U286" i="4"/>
  <c r="U284" i="4"/>
  <c r="U274" i="4"/>
  <c r="U258" i="4"/>
  <c r="U240" i="4"/>
  <c r="U250" i="4"/>
  <c r="U245" i="4"/>
  <c r="U255" i="4"/>
  <c r="U233" i="4"/>
  <c r="U209" i="4"/>
  <c r="U208" i="4"/>
  <c r="U200" i="4"/>
  <c r="U195" i="4"/>
  <c r="U184" i="4"/>
  <c r="U175" i="4"/>
  <c r="U174" i="4"/>
  <c r="U145" i="4"/>
  <c r="U140" i="4"/>
  <c r="U135" i="4"/>
  <c r="U133" i="4"/>
  <c r="U131" i="4"/>
  <c r="U134" i="4"/>
  <c r="U121" i="4"/>
  <c r="U90" i="4"/>
  <c r="U85" i="4"/>
  <c r="U76" i="4"/>
  <c r="U71" i="4"/>
  <c r="U39" i="4"/>
  <c r="U58" i="4"/>
  <c r="U26" i="4"/>
  <c r="U49" i="4"/>
  <c r="U75" i="4"/>
  <c r="U36" i="4"/>
  <c r="U293" i="4"/>
  <c r="U289" i="4"/>
  <c r="U275" i="4"/>
  <c r="U270" i="4"/>
  <c r="U269" i="4"/>
  <c r="U236" i="4"/>
  <c r="U246" i="4"/>
  <c r="U241" i="4"/>
  <c r="U239" i="4"/>
  <c r="U230" i="4"/>
  <c r="U202" i="4"/>
  <c r="U201" i="4"/>
  <c r="U196" i="4"/>
  <c r="U191" i="4"/>
  <c r="U180" i="4"/>
  <c r="U171" i="4"/>
  <c r="U170" i="4"/>
  <c r="U141" i="4"/>
  <c r="U136" i="4"/>
  <c r="U159" i="4"/>
  <c r="U132" i="4"/>
  <c r="U127" i="4"/>
  <c r="U130" i="4"/>
  <c r="U117" i="4"/>
  <c r="U86" i="4"/>
  <c r="U81" i="4"/>
  <c r="U106" i="4"/>
  <c r="U67" i="4"/>
  <c r="U35" i="4"/>
  <c r="U54" i="4"/>
  <c r="U22" i="4"/>
  <c r="U45" i="4"/>
  <c r="U72" i="4"/>
  <c r="U18" i="4"/>
  <c r="U296" i="4"/>
  <c r="U285" i="4"/>
  <c r="U271" i="4"/>
  <c r="U266" i="4"/>
  <c r="U291" i="4"/>
  <c r="U232" i="4"/>
  <c r="U242" i="4"/>
  <c r="U237" i="4"/>
  <c r="U235" i="4"/>
  <c r="U226" i="4"/>
  <c r="U198" i="4"/>
  <c r="U197" i="4"/>
  <c r="U192" i="4"/>
  <c r="U185" i="4"/>
  <c r="U176" i="4"/>
  <c r="U167" i="4"/>
  <c r="U166" i="4"/>
  <c r="U137" i="4"/>
  <c r="U161" i="4"/>
  <c r="U158" i="4"/>
  <c r="U128" i="4"/>
  <c r="U123" i="4"/>
  <c r="U126" i="4"/>
  <c r="U113" i="4"/>
  <c r="U82" i="4"/>
  <c r="U77" i="4"/>
  <c r="U103" i="4"/>
  <c r="U63" i="4"/>
  <c r="U31" i="4"/>
  <c r="U50" i="4"/>
  <c r="U73" i="4"/>
  <c r="U41" i="4"/>
  <c r="U56" i="4"/>
  <c r="U64" i="4"/>
  <c r="U298" i="4"/>
  <c r="U276" i="4"/>
  <c r="U267" i="4"/>
  <c r="U262" i="4"/>
  <c r="U277" i="4"/>
  <c r="U261" i="4"/>
  <c r="U238" i="4"/>
  <c r="U243" i="4"/>
  <c r="U227" i="4"/>
  <c r="U222" i="4"/>
  <c r="U194" i="4"/>
  <c r="U193" i="4"/>
  <c r="U231" i="4"/>
  <c r="U181" i="4"/>
  <c r="U172" i="4"/>
  <c r="U163" i="4"/>
  <c r="U162" i="4"/>
  <c r="U160" i="4"/>
  <c r="U155" i="4"/>
  <c r="U154" i="4"/>
  <c r="U124" i="4"/>
  <c r="U119" i="4"/>
  <c r="U122" i="4"/>
  <c r="U99" i="4"/>
  <c r="U78" i="4"/>
  <c r="U96" i="4"/>
  <c r="U95" i="4"/>
  <c r="U59" i="4"/>
  <c r="U27" i="4"/>
  <c r="U46" i="4"/>
  <c r="U69" i="4"/>
  <c r="U37" i="4"/>
  <c r="U40" i="4"/>
  <c r="U48" i="4"/>
  <c r="U294" i="4"/>
  <c r="U272" i="4"/>
  <c r="U263" i="4"/>
  <c r="U265" i="4"/>
  <c r="U256" i="4"/>
  <c r="U280" i="4"/>
  <c r="U234" i="4"/>
  <c r="U228" i="4"/>
  <c r="U223" i="4"/>
  <c r="U218" i="4"/>
  <c r="U190" i="4"/>
  <c r="U189" i="4"/>
  <c r="U247" i="4"/>
  <c r="U177" i="4"/>
  <c r="U168" i="4"/>
  <c r="U187" i="4"/>
  <c r="U188" i="4"/>
  <c r="U156" i="4"/>
  <c r="U151" i="4"/>
  <c r="U150" i="4"/>
  <c r="U120" i="4"/>
  <c r="U115" i="4"/>
  <c r="U118" i="4"/>
  <c r="U107" i="4"/>
  <c r="U74" i="4"/>
  <c r="U92" i="4"/>
  <c r="U91" i="4"/>
  <c r="U55" i="4"/>
  <c r="U23" i="4"/>
  <c r="U42" i="4"/>
  <c r="U65" i="4"/>
  <c r="U33" i="4"/>
  <c r="U24" i="4"/>
  <c r="U32" i="4"/>
  <c r="U288" i="4"/>
  <c r="U268" i="4"/>
  <c r="U295" i="4"/>
  <c r="U282" i="4"/>
  <c r="U252" i="4"/>
  <c r="U273" i="4"/>
  <c r="U279" i="4"/>
  <c r="U224" i="4"/>
  <c r="U219" i="4"/>
  <c r="U214" i="4"/>
  <c r="U229" i="4"/>
  <c r="U221" i="4"/>
  <c r="U210" i="4"/>
  <c r="U173" i="4"/>
  <c r="U164" i="4"/>
  <c r="U186" i="4"/>
  <c r="U157" i="4"/>
  <c r="U152" i="4"/>
  <c r="U147" i="4"/>
  <c r="U146" i="4"/>
  <c r="U116" i="4"/>
  <c r="U108" i="4"/>
  <c r="U114" i="4"/>
  <c r="U102" i="4"/>
  <c r="U97" i="4"/>
  <c r="U88" i="4"/>
  <c r="U87" i="4"/>
  <c r="U51" i="4"/>
  <c r="U70" i="4"/>
  <c r="U38" i="4"/>
  <c r="U61" i="4"/>
  <c r="U29" i="4"/>
  <c r="U19" i="4"/>
  <c r="U20" i="4"/>
  <c r="U292" i="4"/>
  <c r="U264" i="4"/>
  <c r="U287" i="4"/>
  <c r="U281" i="4"/>
  <c r="U248" i="4"/>
  <c r="U257" i="4"/>
  <c r="U253" i="4"/>
  <c r="U220" i="4"/>
  <c r="U215" i="4"/>
  <c r="U259" i="4"/>
  <c r="U225" i="4"/>
  <c r="U217" i="4"/>
  <c r="U203" i="4"/>
  <c r="U169" i="4"/>
  <c r="U183" i="4"/>
  <c r="U182" i="4"/>
  <c r="U153" i="4"/>
  <c r="U148" i="4"/>
  <c r="U143" i="4"/>
  <c r="U142" i="4"/>
  <c r="U105" i="4"/>
  <c r="U104" i="4"/>
  <c r="U129" i="4"/>
  <c r="U98" i="4"/>
  <c r="U93" i="4"/>
  <c r="U84" i="4"/>
  <c r="U83" i="4"/>
  <c r="U47" i="4"/>
  <c r="U66" i="4"/>
  <c r="U34" i="4"/>
  <c r="U57" i="4"/>
  <c r="U25" i="4"/>
  <c r="U68" i="4"/>
  <c r="U60" i="4"/>
  <c r="R293" i="4"/>
  <c r="R271" i="4"/>
  <c r="R272" i="4"/>
  <c r="R250" i="4"/>
  <c r="R253" i="4"/>
  <c r="R200" i="4"/>
  <c r="R259" i="4"/>
  <c r="R177" i="4"/>
  <c r="R163" i="4"/>
  <c r="R133" i="4"/>
  <c r="R122" i="4"/>
  <c r="R105" i="4"/>
  <c r="R95" i="4"/>
  <c r="R89" i="4"/>
  <c r="R31" i="4"/>
  <c r="R34" i="4"/>
  <c r="R37" i="4"/>
  <c r="R19" i="4"/>
  <c r="R297" i="4"/>
  <c r="R273" i="4"/>
  <c r="R266" i="4"/>
  <c r="R246" i="4"/>
  <c r="R235" i="4"/>
  <c r="R196" i="4"/>
  <c r="R212" i="4"/>
  <c r="R173" i="4"/>
  <c r="R159" i="4"/>
  <c r="R156" i="4"/>
  <c r="R118" i="4"/>
  <c r="R131" i="4"/>
  <c r="R91" i="4"/>
  <c r="R85" i="4"/>
  <c r="R23" i="4"/>
  <c r="R30" i="4"/>
  <c r="R33" i="4"/>
  <c r="R48" i="4"/>
  <c r="R288" i="4"/>
  <c r="R269" i="4"/>
  <c r="R252" i="4"/>
  <c r="R238" i="4"/>
  <c r="R224" i="4"/>
  <c r="R188" i="4"/>
  <c r="R201" i="4"/>
  <c r="R165" i="4"/>
  <c r="R154" i="4"/>
  <c r="R148" i="4"/>
  <c r="R107" i="4"/>
  <c r="R123" i="4"/>
  <c r="R83" i="4"/>
  <c r="R77" i="4"/>
  <c r="R74" i="4"/>
  <c r="R22" i="4"/>
  <c r="R25" i="4"/>
  <c r="R20" i="4"/>
  <c r="R284" i="4"/>
  <c r="R285" i="4"/>
  <c r="R248" i="4"/>
  <c r="R245" i="4"/>
  <c r="R220" i="4"/>
  <c r="R210" i="4"/>
  <c r="R197" i="4"/>
  <c r="R161" i="4"/>
  <c r="R150" i="4"/>
  <c r="R144" i="4"/>
  <c r="R103" i="4"/>
  <c r="R119" i="4"/>
  <c r="R79" i="4"/>
  <c r="R71" i="4"/>
  <c r="R66" i="4"/>
  <c r="R69" i="4"/>
  <c r="R21" i="4"/>
  <c r="R18" i="4"/>
  <c r="R298" i="4"/>
  <c r="R282" i="4"/>
  <c r="R255" i="4"/>
  <c r="R218" i="4"/>
  <c r="R234" i="4"/>
  <c r="R191" i="4"/>
  <c r="R182" i="4"/>
  <c r="R172" i="4"/>
  <c r="R134" i="4"/>
  <c r="R155" i="4"/>
  <c r="R117" i="4"/>
  <c r="R101" i="4"/>
  <c r="R94" i="4"/>
  <c r="R55" i="4"/>
  <c r="R62" i="4"/>
  <c r="R65" i="4"/>
  <c r="R56" i="4"/>
  <c r="R44" i="4"/>
  <c r="R295" i="4"/>
  <c r="R268" i="4"/>
  <c r="R251" i="4"/>
  <c r="R214" i="4"/>
  <c r="R249" i="4"/>
  <c r="R233" i="4"/>
  <c r="R178" i="4"/>
  <c r="R168" i="4"/>
  <c r="R160" i="4"/>
  <c r="R151" i="4"/>
  <c r="R113" i="4"/>
  <c r="R96" i="4"/>
  <c r="R90" i="4"/>
  <c r="R51" i="4"/>
  <c r="R54" i="4"/>
  <c r="R57" i="4"/>
  <c r="R24" i="4"/>
  <c r="R28" i="4"/>
  <c r="R286" i="4"/>
  <c r="R257" i="4"/>
  <c r="R243" i="4"/>
  <c r="R231" i="4"/>
  <c r="R227" i="4"/>
  <c r="R209" i="4"/>
  <c r="R170" i="4"/>
  <c r="R183" i="4"/>
  <c r="R153" i="4"/>
  <c r="R143" i="4"/>
  <c r="R132" i="4"/>
  <c r="R88" i="4"/>
  <c r="R82" i="4"/>
  <c r="R43" i="4"/>
  <c r="R46" i="4"/>
  <c r="R53" i="4"/>
  <c r="R68" i="4"/>
  <c r="V282" i="4"/>
  <c r="V277" i="4"/>
  <c r="V263" i="4"/>
  <c r="V259" i="4"/>
  <c r="V260" i="4"/>
  <c r="V234" i="4"/>
  <c r="V252" i="4"/>
  <c r="V216" i="4"/>
  <c r="V215" i="4"/>
  <c r="V214" i="4"/>
  <c r="V209" i="4"/>
  <c r="V197" i="4"/>
  <c r="V210" i="4"/>
  <c r="V172" i="4"/>
  <c r="V167" i="4"/>
  <c r="V170" i="4"/>
  <c r="V156" i="4"/>
  <c r="V155" i="4"/>
  <c r="V150" i="4"/>
  <c r="V141" i="4"/>
  <c r="V105" i="4"/>
  <c r="V104" i="4"/>
  <c r="V289" i="4"/>
  <c r="V273" i="4"/>
  <c r="V283" i="4"/>
  <c r="V287" i="4"/>
  <c r="V270" i="4"/>
  <c r="V276" i="4"/>
  <c r="V248" i="4"/>
  <c r="V236" i="4"/>
  <c r="V232" i="4"/>
  <c r="V247" i="4"/>
  <c r="V202" i="4"/>
  <c r="V193" i="4"/>
  <c r="V203" i="4"/>
  <c r="V168" i="4"/>
  <c r="V163" i="4"/>
  <c r="V166" i="4"/>
  <c r="V152" i="4"/>
  <c r="V151" i="4"/>
  <c r="V146" i="4"/>
  <c r="V137" i="4"/>
  <c r="V101" i="4"/>
  <c r="V134" i="4"/>
  <c r="V295" i="4"/>
  <c r="V285" i="4"/>
  <c r="V269" i="4"/>
  <c r="V281" i="4"/>
  <c r="V264" i="4"/>
  <c r="V257" i="4"/>
  <c r="V253" i="4"/>
  <c r="V244" i="4"/>
  <c r="V255" i="4"/>
  <c r="V251" i="4"/>
  <c r="V231" i="4"/>
  <c r="V198" i="4"/>
  <c r="V189" i="4"/>
  <c r="V199" i="4"/>
  <c r="V164" i="4"/>
  <c r="V159" i="4"/>
  <c r="V185" i="4"/>
  <c r="V148" i="4"/>
  <c r="V147" i="4"/>
  <c r="V142" i="4"/>
  <c r="V133" i="4"/>
  <c r="V131" i="4"/>
  <c r="V130" i="4"/>
  <c r="V125" i="4"/>
  <c r="V90" i="4"/>
  <c r="V298" i="4"/>
  <c r="V296" i="4"/>
  <c r="V265" i="4"/>
  <c r="V279" i="4"/>
  <c r="V258" i="4"/>
  <c r="V254" i="4"/>
  <c r="V249" i="4"/>
  <c r="V240" i="4"/>
  <c r="V239" i="4"/>
  <c r="V233" i="4"/>
  <c r="V229" i="4"/>
  <c r="V294" i="4"/>
  <c r="V293" i="4"/>
  <c r="V261" i="4"/>
  <c r="V292" i="4"/>
  <c r="V278" i="4"/>
  <c r="V250" i="4"/>
  <c r="V245" i="4"/>
  <c r="V243" i="4"/>
  <c r="V235" i="4"/>
  <c r="V230" i="4"/>
  <c r="V225" i="4"/>
  <c r="V190" i="4"/>
  <c r="V200" i="4"/>
  <c r="V191" i="4"/>
  <c r="V183" i="4"/>
  <c r="V186" i="4"/>
  <c r="V297" i="4"/>
  <c r="V288" i="4"/>
  <c r="V275" i="4"/>
  <c r="V268" i="4"/>
  <c r="V272" i="4"/>
  <c r="V246" i="4"/>
  <c r="V241" i="4"/>
  <c r="V228" i="4"/>
  <c r="V227" i="4"/>
  <c r="V226" i="4"/>
  <c r="V221" i="4"/>
  <c r="V212" i="4"/>
  <c r="V196" i="4"/>
  <c r="V184" i="4"/>
  <c r="V179" i="4"/>
  <c r="V182" i="4"/>
  <c r="V173" i="4"/>
  <c r="V136" i="4"/>
  <c r="V135" i="4"/>
  <c r="V153" i="4"/>
  <c r="V124" i="4"/>
  <c r="V119" i="4"/>
  <c r="V290" i="4"/>
  <c r="V284" i="4"/>
  <c r="V271" i="4"/>
  <c r="V262" i="4"/>
  <c r="V266" i="4"/>
  <c r="V242" i="4"/>
  <c r="V237" i="4"/>
  <c r="V224" i="4"/>
  <c r="V223" i="4"/>
  <c r="V222" i="4"/>
  <c r="V217" i="4"/>
  <c r="V208" i="4"/>
  <c r="V192" i="4"/>
  <c r="V180" i="4"/>
  <c r="V175" i="4"/>
  <c r="V178" i="4"/>
  <c r="V169" i="4"/>
  <c r="V162" i="4"/>
  <c r="V158" i="4"/>
  <c r="V149" i="4"/>
  <c r="V120" i="4"/>
  <c r="V115" i="4"/>
  <c r="V126" i="4"/>
  <c r="V157" i="4"/>
  <c r="V165" i="4"/>
  <c r="V195" i="4"/>
  <c r="V220" i="4"/>
  <c r="U43" i="4"/>
  <c r="U138" i="4"/>
  <c r="U211" i="4"/>
  <c r="U283" i="4"/>
  <c r="R39" i="4"/>
  <c r="R202" i="4"/>
  <c r="V24" i="4"/>
  <c r="V56" i="4"/>
  <c r="V33" i="4"/>
  <c r="V65" i="4"/>
  <c r="V76" i="4"/>
  <c r="V81" i="4"/>
  <c r="V82" i="4"/>
  <c r="V121" i="4"/>
  <c r="V108" i="4"/>
  <c r="V138" i="4"/>
  <c r="V177" i="4"/>
  <c r="V188" i="4"/>
  <c r="V256" i="4"/>
  <c r="U79" i="4"/>
  <c r="U139" i="4"/>
  <c r="U212" i="4"/>
  <c r="U278" i="4"/>
  <c r="R78" i="4"/>
  <c r="R223" i="4"/>
  <c r="U80" i="4"/>
  <c r="U144" i="4"/>
  <c r="U213" i="4"/>
  <c r="U260" i="4"/>
  <c r="R84" i="4"/>
  <c r="R229" i="4"/>
  <c r="U52" i="4"/>
  <c r="U89" i="4"/>
  <c r="U149" i="4"/>
  <c r="U251" i="4"/>
  <c r="U290" i="4"/>
  <c r="R128" i="4"/>
  <c r="R239" i="4"/>
  <c r="U21" i="4"/>
  <c r="U94" i="4"/>
  <c r="U178" i="4"/>
  <c r="U216" i="4"/>
  <c r="R139" i="4"/>
  <c r="R276" i="4"/>
  <c r="V114" i="4"/>
  <c r="V128" i="4"/>
  <c r="V161" i="4"/>
  <c r="V171" i="4"/>
  <c r="V213" i="4"/>
  <c r="V267" i="4"/>
  <c r="U53" i="4"/>
  <c r="U125" i="4"/>
  <c r="U179" i="4"/>
  <c r="U249" i="4"/>
  <c r="R36" i="4"/>
  <c r="R149" i="4"/>
  <c r="R275" i="4"/>
  <c r="V67" i="4"/>
  <c r="V44" i="4"/>
  <c r="V21" i="4"/>
  <c r="V53" i="4"/>
  <c r="V87" i="4"/>
  <c r="V96" i="4"/>
  <c r="V100" i="4"/>
  <c r="V106" i="4"/>
  <c r="V118" i="4"/>
  <c r="V132" i="4"/>
  <c r="V140" i="4"/>
  <c r="V160" i="4"/>
  <c r="V218" i="4"/>
  <c r="V291" i="4"/>
  <c r="U30" i="4"/>
  <c r="U100" i="4"/>
  <c r="U165" i="4"/>
  <c r="U254" i="4"/>
  <c r="R45" i="4"/>
  <c r="R179" i="4"/>
  <c r="AP253" i="4"/>
  <c r="AP241" i="4"/>
  <c r="AP234" i="4"/>
  <c r="AP242" i="4"/>
  <c r="AP255" i="4"/>
  <c r="AP252" i="4"/>
  <c r="AP270" i="4"/>
  <c r="AP277" i="4"/>
  <c r="AP271" i="4"/>
  <c r="AP280" i="4"/>
  <c r="AP297" i="4"/>
  <c r="AP231" i="4"/>
  <c r="AP213" i="4"/>
  <c r="AP214" i="4"/>
  <c r="AP246" i="4"/>
  <c r="AP256" i="4"/>
  <c r="AP260" i="4"/>
  <c r="AP257" i="4"/>
  <c r="AP281" i="4"/>
  <c r="AP275" i="4"/>
  <c r="AP284" i="4"/>
  <c r="P10" i="5"/>
  <c r="AP233" i="4"/>
  <c r="AP217" i="4"/>
  <c r="AP218" i="4"/>
  <c r="AP250" i="4"/>
  <c r="AP276" i="4"/>
  <c r="AP258" i="4"/>
  <c r="AP262" i="4"/>
  <c r="AP285" i="4"/>
  <c r="AP282" i="4"/>
  <c r="AP288" i="4"/>
  <c r="P10" i="6"/>
  <c r="AP259" i="4"/>
  <c r="AP221" i="4"/>
  <c r="AP222" i="4"/>
  <c r="AP254" i="4"/>
  <c r="AP232" i="4"/>
  <c r="AP266" i="4"/>
  <c r="AP268" i="4"/>
  <c r="AP289" i="4"/>
  <c r="AP286" i="4"/>
  <c r="AP294" i="4"/>
  <c r="AP220" i="4"/>
  <c r="AP229" i="4"/>
  <c r="AP235" i="4"/>
  <c r="AP243" i="4"/>
  <c r="AP240" i="4"/>
  <c r="AP278" i="4"/>
  <c r="AP265" i="4"/>
  <c r="AP279" i="4"/>
  <c r="AP298" i="4"/>
  <c r="AP292" i="4"/>
  <c r="AP244" i="4"/>
  <c r="AP261" i="4"/>
  <c r="AP269" i="4"/>
  <c r="AP263" i="4"/>
  <c r="AP283" i="4"/>
  <c r="AC72" i="4"/>
  <c r="AC36" i="4"/>
  <c r="AC37" i="4"/>
  <c r="AC69" i="4"/>
  <c r="AC50" i="4"/>
  <c r="AC31" i="4"/>
  <c r="AC63" i="4"/>
  <c r="AC107" i="4"/>
  <c r="AC106" i="4"/>
  <c r="AC99" i="4"/>
  <c r="AC113" i="4"/>
  <c r="AC126" i="4"/>
  <c r="AC127" i="4"/>
  <c r="AC124" i="4"/>
  <c r="AC158" i="4"/>
  <c r="AC170" i="4"/>
  <c r="AC196" i="4"/>
  <c r="AC251" i="4"/>
  <c r="AC265" i="4"/>
  <c r="AH293" i="4"/>
  <c r="AH295" i="4"/>
  <c r="AH267" i="4"/>
  <c r="AH282" i="4"/>
  <c r="AH268" i="4"/>
  <c r="AH256" i="4"/>
  <c r="AH255" i="4"/>
  <c r="AH242" i="4"/>
  <c r="AH214" i="4"/>
  <c r="AH235" i="4"/>
  <c r="AH227" i="4"/>
  <c r="AH188" i="4"/>
  <c r="AH198" i="4"/>
  <c r="AH193" i="4"/>
  <c r="AH162" i="4"/>
  <c r="AH161" i="4"/>
  <c r="AH179" i="4"/>
  <c r="AH142" i="4"/>
  <c r="AH137" i="4"/>
  <c r="AH140" i="4"/>
  <c r="AH135" i="4"/>
  <c r="AH129" i="4"/>
  <c r="AH124" i="4"/>
  <c r="AH115" i="4"/>
  <c r="AH76" i="4"/>
  <c r="AH75" i="4"/>
  <c r="AH97" i="4"/>
  <c r="AH71" i="4"/>
  <c r="AH39" i="4"/>
  <c r="AH62" i="4"/>
  <c r="AH30" i="4"/>
  <c r="AH49" i="4"/>
  <c r="AH64" i="4"/>
  <c r="AH56" i="4"/>
  <c r="AH296" i="4"/>
  <c r="AH287" i="4"/>
  <c r="AH263" i="4"/>
  <c r="AH278" i="4"/>
  <c r="AH262" i="4"/>
  <c r="AH252" i="4"/>
  <c r="AH251" i="4"/>
  <c r="AH238" i="4"/>
  <c r="AH249" i="4"/>
  <c r="AH231" i="4"/>
  <c r="AH223" i="4"/>
  <c r="AH210" i="4"/>
  <c r="AH194" i="4"/>
  <c r="AH189" i="4"/>
  <c r="AH158" i="4"/>
  <c r="AH187" i="4"/>
  <c r="AH175" i="4"/>
  <c r="AH138" i="4"/>
  <c r="AH133" i="4"/>
  <c r="AH136" i="4"/>
  <c r="AH130" i="4"/>
  <c r="AH125" i="4"/>
  <c r="AH120" i="4"/>
  <c r="AH108" i="4"/>
  <c r="AH100" i="4"/>
  <c r="AH98" i="4"/>
  <c r="AH93" i="4"/>
  <c r="AH67" i="4"/>
  <c r="AH35" i="4"/>
  <c r="AH58" i="4"/>
  <c r="AH26" i="4"/>
  <c r="AH45" i="4"/>
  <c r="AH48" i="4"/>
  <c r="AH40" i="4"/>
  <c r="AH292" i="4"/>
  <c r="AH283" i="4"/>
  <c r="AH281" i="4"/>
  <c r="AH272" i="4"/>
  <c r="AH276" i="4"/>
  <c r="AH248" i="4"/>
  <c r="AH247" i="4"/>
  <c r="AH253" i="4"/>
  <c r="AH229" i="4"/>
  <c r="AH228" i="4"/>
  <c r="AH219" i="4"/>
  <c r="AH203" i="4"/>
  <c r="AH190" i="4"/>
  <c r="AH186" i="4"/>
  <c r="AH185" i="4"/>
  <c r="AH184" i="4"/>
  <c r="AH171" i="4"/>
  <c r="AH134" i="4"/>
  <c r="AH164" i="4"/>
  <c r="AH160" i="4"/>
  <c r="AH126" i="4"/>
  <c r="AH121" i="4"/>
  <c r="AH116" i="4"/>
  <c r="AH104" i="4"/>
  <c r="AH102" i="4"/>
  <c r="AH94" i="4"/>
  <c r="AH89" i="4"/>
  <c r="AH63" i="4"/>
  <c r="AH31" i="4"/>
  <c r="AH54" i="4"/>
  <c r="AH22" i="4"/>
  <c r="AH41" i="4"/>
  <c r="AH32" i="4"/>
  <c r="AH24" i="4"/>
  <c r="AH298" i="4"/>
  <c r="AH291" i="4"/>
  <c r="AH277" i="4"/>
  <c r="AH261" i="4"/>
  <c r="AH289" i="4"/>
  <c r="AH244" i="4"/>
  <c r="AH243" i="4"/>
  <c r="AH237" i="4"/>
  <c r="AH225" i="4"/>
  <c r="AH224" i="4"/>
  <c r="AH215" i="4"/>
  <c r="AH199" i="4"/>
  <c r="AH213" i="4"/>
  <c r="AH182" i="4"/>
  <c r="AH181" i="4"/>
  <c r="AH180" i="4"/>
  <c r="AH167" i="4"/>
  <c r="AH157" i="4"/>
  <c r="AH159" i="4"/>
  <c r="AH155" i="4"/>
  <c r="AH122" i="4"/>
  <c r="AH117" i="4"/>
  <c r="AH105" i="4"/>
  <c r="AH96" i="4"/>
  <c r="AH95" i="4"/>
  <c r="AH90" i="4"/>
  <c r="AH85" i="4"/>
  <c r="AH59" i="4"/>
  <c r="AH27" i="4"/>
  <c r="AH50" i="4"/>
  <c r="AH69" i="4"/>
  <c r="AH37" i="4"/>
  <c r="AH60" i="4"/>
  <c r="AH18" i="4"/>
  <c r="AH294" i="4"/>
  <c r="AH290" i="4"/>
  <c r="AH273" i="4"/>
  <c r="AH266" i="4"/>
  <c r="AH279" i="4"/>
  <c r="AH240" i="4"/>
  <c r="AH239" i="4"/>
  <c r="AH230" i="4"/>
  <c r="AH221" i="4"/>
  <c r="AH220" i="4"/>
  <c r="AH211" i="4"/>
  <c r="AH195" i="4"/>
  <c r="AH212" i="4"/>
  <c r="AH178" i="4"/>
  <c r="AH177" i="4"/>
  <c r="AH176" i="4"/>
  <c r="AH163" i="4"/>
  <c r="AH153" i="4"/>
  <c r="AH156" i="4"/>
  <c r="AH151" i="4"/>
  <c r="AH118" i="4"/>
  <c r="AH113" i="4"/>
  <c r="AH131" i="4"/>
  <c r="AH92" i="4"/>
  <c r="AH91" i="4"/>
  <c r="AH86" i="4"/>
  <c r="AH81" i="4"/>
  <c r="AH55" i="4"/>
  <c r="AH23" i="4"/>
  <c r="AH46" i="4"/>
  <c r="AH65" i="4"/>
  <c r="AH33" i="4"/>
  <c r="AH44" i="4"/>
  <c r="AH68" i="4"/>
  <c r="AH297" i="4"/>
  <c r="AH280" i="4"/>
  <c r="AH271" i="4"/>
  <c r="AH285" i="4"/>
  <c r="AH274" i="4"/>
  <c r="AH258" i="4"/>
  <c r="AH259" i="4"/>
  <c r="AH246" i="4"/>
  <c r="AH218" i="4"/>
  <c r="AH245" i="4"/>
  <c r="AH241" i="4"/>
  <c r="AH192" i="4"/>
  <c r="AH202" i="4"/>
  <c r="AH197" i="4"/>
  <c r="AH166" i="4"/>
  <c r="AH165" i="4"/>
  <c r="AH183" i="4"/>
  <c r="AH146" i="4"/>
  <c r="AH141" i="4"/>
  <c r="AH144" i="4"/>
  <c r="AH139" i="4"/>
  <c r="AH103" i="4"/>
  <c r="AH128" i="4"/>
  <c r="AH119" i="4"/>
  <c r="AH80" i="4"/>
  <c r="AH79" i="4"/>
  <c r="AH101" i="4"/>
  <c r="AH73" i="4"/>
  <c r="AH43" i="4"/>
  <c r="AH66" i="4"/>
  <c r="AH34" i="4"/>
  <c r="AH53" i="4"/>
  <c r="AH21" i="4"/>
  <c r="AH72" i="4"/>
  <c r="AH20" i="4"/>
  <c r="O39" i="4"/>
  <c r="O19" i="4"/>
  <c r="AC40" i="4"/>
  <c r="AC294" i="4"/>
  <c r="AC282" i="4"/>
  <c r="AC275" i="4"/>
  <c r="AC274" i="4"/>
  <c r="AC256" i="4"/>
  <c r="AC250" i="4"/>
  <c r="AC257" i="4"/>
  <c r="AC255" i="4"/>
  <c r="AC223" i="4"/>
  <c r="AC214" i="4"/>
  <c r="AC225" i="4"/>
  <c r="AC189" i="4"/>
  <c r="AC210" i="4"/>
  <c r="AC177" i="4"/>
  <c r="AC172" i="4"/>
  <c r="AC167" i="4"/>
  <c r="AC162" i="4"/>
  <c r="AC156" i="4"/>
  <c r="AC151" i="4"/>
  <c r="AC290" i="4"/>
  <c r="AC280" i="4"/>
  <c r="AC271" i="4"/>
  <c r="AC270" i="4"/>
  <c r="AC252" i="4"/>
  <c r="AC246" i="4"/>
  <c r="AC253" i="4"/>
  <c r="AC239" i="4"/>
  <c r="AC219" i="4"/>
  <c r="AC229" i="4"/>
  <c r="AC233" i="4"/>
  <c r="AC235" i="4"/>
  <c r="AC203" i="4"/>
  <c r="AC173" i="4"/>
  <c r="AC168" i="4"/>
  <c r="AC163" i="4"/>
  <c r="AC159" i="4"/>
  <c r="AC152" i="4"/>
  <c r="AC147" i="4"/>
  <c r="AC286" i="4"/>
  <c r="AC276" i="4"/>
  <c r="AC267" i="4"/>
  <c r="AC266" i="4"/>
  <c r="AC248" i="4"/>
  <c r="AC242" i="4"/>
  <c r="AC249" i="4"/>
  <c r="AC228" i="4"/>
  <c r="AC215" i="4"/>
  <c r="AC213" i="4"/>
  <c r="AC221" i="4"/>
  <c r="AC217" i="4"/>
  <c r="AC199" i="4"/>
  <c r="AC169" i="4"/>
  <c r="AC164" i="4"/>
  <c r="AC186" i="4"/>
  <c r="AC157" i="4"/>
  <c r="AC148" i="4"/>
  <c r="AC297" i="4"/>
  <c r="AC292" i="4"/>
  <c r="AC272" i="4"/>
  <c r="AC263" i="4"/>
  <c r="AC262" i="4"/>
  <c r="AC244" i="4"/>
  <c r="AC238" i="4"/>
  <c r="AC245" i="4"/>
  <c r="AC224" i="4"/>
  <c r="AC247" i="4"/>
  <c r="AC209" i="4"/>
  <c r="AC212" i="4"/>
  <c r="AC243" i="4"/>
  <c r="AC195" i="4"/>
  <c r="AC165" i="4"/>
  <c r="AC188" i="4"/>
  <c r="AC182" i="4"/>
  <c r="AC153" i="4"/>
  <c r="AC144" i="4"/>
  <c r="AC293" i="4"/>
  <c r="AC295" i="4"/>
  <c r="AC268" i="4"/>
  <c r="AC291" i="4"/>
  <c r="AC277" i="4"/>
  <c r="AC240" i="4"/>
  <c r="AC234" i="4"/>
  <c r="AC241" i="4"/>
  <c r="AC220" i="4"/>
  <c r="AC230" i="4"/>
  <c r="AC202" i="4"/>
  <c r="AC208" i="4"/>
  <c r="AC211" i="4"/>
  <c r="AC191" i="4"/>
  <c r="AC161" i="4"/>
  <c r="AC183" i="4"/>
  <c r="AC178" i="4"/>
  <c r="AC149" i="4"/>
  <c r="AC140" i="4"/>
  <c r="AC288" i="4"/>
  <c r="AC284" i="4"/>
  <c r="AC287" i="4"/>
  <c r="AC278" i="4"/>
  <c r="AC273" i="4"/>
  <c r="AC254" i="4"/>
  <c r="AC259" i="4"/>
  <c r="AC231" i="4"/>
  <c r="AC227" i="4"/>
  <c r="AC218" i="4"/>
  <c r="AC190" i="4"/>
  <c r="AC193" i="4"/>
  <c r="AC192" i="4"/>
  <c r="AC181" i="4"/>
  <c r="AC176" i="4"/>
  <c r="AC171" i="4"/>
  <c r="AC166" i="4"/>
  <c r="AC137" i="4"/>
  <c r="AC155" i="4"/>
  <c r="Z296" i="4"/>
  <c r="Z284" i="4"/>
  <c r="Z271" i="4"/>
  <c r="Z270" i="4"/>
  <c r="Z262" i="4"/>
  <c r="Z251" i="4"/>
  <c r="Z235" i="4"/>
  <c r="Z225" i="4"/>
  <c r="Z227" i="4"/>
  <c r="Z210" i="4"/>
  <c r="Z194" i="4"/>
  <c r="Z186" i="4"/>
  <c r="Z173" i="4"/>
  <c r="Z183" i="4"/>
  <c r="Z146" i="4"/>
  <c r="Z141" i="4"/>
  <c r="Z140" i="4"/>
  <c r="Z130" i="4"/>
  <c r="Z125" i="4"/>
  <c r="Z120" i="4"/>
  <c r="Z108" i="4"/>
  <c r="Z95" i="4"/>
  <c r="Z94" i="4"/>
  <c r="Z93" i="4"/>
  <c r="Z67" i="4"/>
  <c r="Z35" i="4"/>
  <c r="Z54" i="4"/>
  <c r="Z22" i="4"/>
  <c r="Z41" i="4"/>
  <c r="Z36" i="4"/>
  <c r="Z44" i="4"/>
  <c r="Z280" i="4"/>
  <c r="Z267" i="4"/>
  <c r="Z264" i="4"/>
  <c r="Z258" i="4"/>
  <c r="Z247" i="4"/>
  <c r="Z230" i="4"/>
  <c r="Z221" i="4"/>
  <c r="Z223" i="4"/>
  <c r="Z203" i="4"/>
  <c r="Z190" i="4"/>
  <c r="Z178" i="4"/>
  <c r="Z169" i="4"/>
  <c r="Z179" i="4"/>
  <c r="Z142" i="4"/>
  <c r="Z137" i="4"/>
  <c r="Z136" i="4"/>
  <c r="Z126" i="4"/>
  <c r="Z121" i="4"/>
  <c r="Z116" i="4"/>
  <c r="Z104" i="4"/>
  <c r="Z91" i="4"/>
  <c r="Z90" i="4"/>
  <c r="Z89" i="4"/>
  <c r="Z63" i="4"/>
  <c r="Z31" i="4"/>
  <c r="Z50" i="4"/>
  <c r="Z69" i="4"/>
  <c r="Z37" i="4"/>
  <c r="Z20" i="4"/>
  <c r="Z28" i="4"/>
  <c r="Z294" i="4"/>
  <c r="Z277" i="4"/>
  <c r="Z278" i="4"/>
  <c r="Z260" i="4"/>
  <c r="Z239" i="4"/>
  <c r="Z222" i="4"/>
  <c r="Z217" i="4"/>
  <c r="Z215" i="4"/>
  <c r="Z199" i="4"/>
  <c r="Z208" i="4"/>
  <c r="Z174" i="4"/>
  <c r="Z165" i="4"/>
  <c r="Z175" i="4"/>
  <c r="Z138" i="4"/>
  <c r="Z133" i="4"/>
  <c r="Z155" i="4"/>
  <c r="Z122" i="4"/>
  <c r="Z117" i="4"/>
  <c r="Z105" i="4"/>
  <c r="Z96" i="4"/>
  <c r="Z87" i="4"/>
  <c r="Z86" i="4"/>
  <c r="Z85" i="4"/>
  <c r="Z59" i="4"/>
  <c r="Z27" i="4"/>
  <c r="Z46" i="4"/>
  <c r="Z65" i="4"/>
  <c r="Z33" i="4"/>
  <c r="Z73" i="4"/>
  <c r="Z18" i="4"/>
  <c r="Z291" i="4"/>
  <c r="Z273" i="4"/>
  <c r="Z272" i="4"/>
  <c r="Z256" i="4"/>
  <c r="Z259" i="4"/>
  <c r="Z218" i="4"/>
  <c r="Z231" i="4"/>
  <c r="Z232" i="4"/>
  <c r="Z191" i="4"/>
  <c r="Z201" i="4"/>
  <c r="Z170" i="4"/>
  <c r="Z161" i="4"/>
  <c r="Z171" i="4"/>
  <c r="Z134" i="4"/>
  <c r="Z164" i="4"/>
  <c r="Z151" i="4"/>
  <c r="Z118" i="4"/>
  <c r="Z113" i="4"/>
  <c r="Z131" i="4"/>
  <c r="Z92" i="4"/>
  <c r="Z83" i="4"/>
  <c r="Z82" i="4"/>
  <c r="Z81" i="4"/>
  <c r="Z55" i="4"/>
  <c r="Z23" i="4"/>
  <c r="Z42" i="4"/>
  <c r="Z61" i="4"/>
  <c r="Z29" i="4"/>
  <c r="Z64" i="4"/>
  <c r="Z72" i="4"/>
  <c r="Z297" i="4"/>
  <c r="Z283" i="4"/>
  <c r="Z265" i="4"/>
  <c r="Z298" i="4"/>
  <c r="Z248" i="4"/>
  <c r="Z250" i="4"/>
  <c r="Z214" i="4"/>
  <c r="Z228" i="4"/>
  <c r="Z200" i="4"/>
  <c r="Z213" i="4"/>
  <c r="Z197" i="4"/>
  <c r="Z166" i="4"/>
  <c r="Z184" i="4"/>
  <c r="Z167" i="4"/>
  <c r="Z159" i="4"/>
  <c r="Z156" i="4"/>
  <c r="Z147" i="4"/>
  <c r="Z114" i="4"/>
  <c r="Z106" i="4"/>
  <c r="Z127" i="4"/>
  <c r="Z88" i="4"/>
  <c r="Z79" i="4"/>
  <c r="Z78" i="4"/>
  <c r="Z77" i="4"/>
  <c r="Z51" i="4"/>
  <c r="Z70" i="4"/>
  <c r="Z38" i="4"/>
  <c r="Z57" i="4"/>
  <c r="Z25" i="4"/>
  <c r="Z48" i="4"/>
  <c r="Z56" i="4"/>
  <c r="Z295" i="4"/>
  <c r="Z275" i="4"/>
  <c r="Z279" i="4"/>
  <c r="Z268" i="4"/>
  <c r="Z255" i="4"/>
  <c r="Z238" i="4"/>
  <c r="Z237" i="4"/>
  <c r="Z245" i="4"/>
  <c r="Z188" i="4"/>
  <c r="Z198" i="4"/>
  <c r="Z187" i="4"/>
  <c r="Z181" i="4"/>
  <c r="Z168" i="4"/>
  <c r="Z150" i="4"/>
  <c r="Z145" i="4"/>
  <c r="Z144" i="4"/>
  <c r="Z135" i="4"/>
  <c r="Z129" i="4"/>
  <c r="Z124" i="4"/>
  <c r="Z115" i="4"/>
  <c r="Z76" i="4"/>
  <c r="Z98" i="4"/>
  <c r="Z97" i="4"/>
  <c r="Z71" i="4"/>
  <c r="Z39" i="4"/>
  <c r="Z58" i="4"/>
  <c r="Z26" i="4"/>
  <c r="Z45" i="4"/>
  <c r="Z52" i="4"/>
  <c r="Z60" i="4"/>
  <c r="AK18" i="4"/>
  <c r="AK21" i="4"/>
  <c r="AK53" i="4"/>
  <c r="AK30" i="4"/>
  <c r="AK62" i="4"/>
  <c r="AK43" i="4"/>
  <c r="AK73" i="4"/>
  <c r="AK84" i="4"/>
  <c r="AK85" i="4"/>
  <c r="AK86" i="4"/>
  <c r="AK121" i="4"/>
  <c r="AK100" i="4"/>
  <c r="AK133" i="4"/>
  <c r="AK134" i="4"/>
  <c r="AK139" i="4"/>
  <c r="AK148" i="4"/>
  <c r="AK153" i="4"/>
  <c r="AK178" i="4"/>
  <c r="AK187" i="4"/>
  <c r="AK161" i="4"/>
  <c r="AK195" i="4"/>
  <c r="AK189" i="4"/>
  <c r="AK213" i="4"/>
  <c r="AK225" i="4"/>
  <c r="AK215" i="4"/>
  <c r="AK220" i="4"/>
  <c r="AK241" i="4"/>
  <c r="AK246" i="4"/>
  <c r="AK248" i="4"/>
  <c r="AK287" i="4"/>
  <c r="AK271" i="4"/>
  <c r="AK272" i="4"/>
  <c r="AK286" i="4"/>
  <c r="AK297" i="4"/>
  <c r="AC48" i="4"/>
  <c r="AC75" i="4"/>
  <c r="AC49" i="4"/>
  <c r="AC30" i="4"/>
  <c r="AC62" i="4"/>
  <c r="AC43" i="4"/>
  <c r="AC79" i="4"/>
  <c r="AC84" i="4"/>
  <c r="AC85" i="4"/>
  <c r="AC82" i="4"/>
  <c r="AC125" i="4"/>
  <c r="AC104" i="4"/>
  <c r="AC133" i="4"/>
  <c r="AC138" i="4"/>
  <c r="AC143" i="4"/>
  <c r="AC179" i="4"/>
  <c r="AC201" i="4"/>
  <c r="AC237" i="4"/>
  <c r="AC281" i="4"/>
  <c r="AH36" i="4"/>
  <c r="AH38" i="4"/>
  <c r="AH78" i="4"/>
  <c r="AH132" i="4"/>
  <c r="AH145" i="4"/>
  <c r="AH170" i="4"/>
  <c r="AH234" i="4"/>
  <c r="AH232" i="4"/>
  <c r="AH275" i="4"/>
  <c r="Z68" i="4"/>
  <c r="Z43" i="4"/>
  <c r="Z80" i="4"/>
  <c r="Z139" i="4"/>
  <c r="Z176" i="4"/>
  <c r="Z192" i="4"/>
  <c r="Z236" i="4"/>
  <c r="Z292" i="4"/>
  <c r="AC28" i="4"/>
  <c r="AC64" i="4"/>
  <c r="AC21" i="4"/>
  <c r="AC53" i="4"/>
  <c r="AC34" i="4"/>
  <c r="AC66" i="4"/>
  <c r="AC47" i="4"/>
  <c r="AC83" i="4"/>
  <c r="AC88" i="4"/>
  <c r="AC89" i="4"/>
  <c r="AC86" i="4"/>
  <c r="AC129" i="4"/>
  <c r="AC108" i="4"/>
  <c r="AC101" i="4"/>
  <c r="AC142" i="4"/>
  <c r="AC160" i="4"/>
  <c r="AC180" i="4"/>
  <c r="AC194" i="4"/>
  <c r="AC283" i="4"/>
  <c r="AC260" i="4"/>
  <c r="AH52" i="4"/>
  <c r="AH42" i="4"/>
  <c r="AH82" i="4"/>
  <c r="AH106" i="4"/>
  <c r="AH149" i="4"/>
  <c r="AH174" i="4"/>
  <c r="AH216" i="4"/>
  <c r="AH236" i="4"/>
  <c r="AH286" i="4"/>
  <c r="Z21" i="4"/>
  <c r="Z47" i="4"/>
  <c r="Z84" i="4"/>
  <c r="Z143" i="4"/>
  <c r="Z180" i="4"/>
  <c r="Z196" i="4"/>
  <c r="Z244" i="4"/>
  <c r="Z293" i="4"/>
  <c r="AC44" i="4"/>
  <c r="AC73" i="4"/>
  <c r="AC25" i="4"/>
  <c r="AC57" i="4"/>
  <c r="AC38" i="4"/>
  <c r="AC70" i="4"/>
  <c r="AC51" i="4"/>
  <c r="AC87" i="4"/>
  <c r="AC92" i="4"/>
  <c r="AC93" i="4"/>
  <c r="AC90" i="4"/>
  <c r="AC114" i="4"/>
  <c r="AC115" i="4"/>
  <c r="AC105" i="4"/>
  <c r="AC146" i="4"/>
  <c r="AC136" i="4"/>
  <c r="AC184" i="4"/>
  <c r="AC198" i="4"/>
  <c r="AC269" i="4"/>
  <c r="AC264" i="4"/>
  <c r="AH19" i="4"/>
  <c r="AH70" i="4"/>
  <c r="AH83" i="4"/>
  <c r="AH107" i="4"/>
  <c r="AH150" i="4"/>
  <c r="AH201" i="4"/>
  <c r="AH233" i="4"/>
  <c r="AH264" i="4"/>
  <c r="AH284" i="4"/>
  <c r="Z49" i="4"/>
  <c r="Z74" i="4"/>
  <c r="Z119" i="4"/>
  <c r="Z148" i="4"/>
  <c r="Z185" i="4"/>
  <c r="Z216" i="4"/>
  <c r="Z274" i="4"/>
  <c r="AK24" i="4"/>
  <c r="AK60" i="4"/>
  <c r="AK33" i="4"/>
  <c r="AK65" i="4"/>
  <c r="AK42" i="4"/>
  <c r="AK23" i="4"/>
  <c r="AK55" i="4"/>
  <c r="AK87" i="4"/>
  <c r="AK96" i="4"/>
  <c r="AK97" i="4"/>
  <c r="AK98" i="4"/>
  <c r="AK114" i="4"/>
  <c r="AK115" i="4"/>
  <c r="AK116" i="4"/>
  <c r="AK146" i="4"/>
  <c r="AK151" i="4"/>
  <c r="AK159" i="4"/>
  <c r="AK186" i="4"/>
  <c r="AK167" i="4"/>
  <c r="AK172" i="4"/>
  <c r="AK173" i="4"/>
  <c r="AK210" i="4"/>
  <c r="AK201" i="4"/>
  <c r="AK190" i="4"/>
  <c r="AK218" i="4"/>
  <c r="AK227" i="4"/>
  <c r="AK231" i="4"/>
  <c r="AK253" i="4"/>
  <c r="AK259" i="4"/>
  <c r="AK261" i="4"/>
  <c r="AK270" i="4"/>
  <c r="AK282" i="4"/>
  <c r="AK281" i="4"/>
  <c r="AK295" i="4"/>
  <c r="AC60" i="4"/>
  <c r="AC19" i="4"/>
  <c r="AC29" i="4"/>
  <c r="AC61" i="4"/>
  <c r="AC42" i="4"/>
  <c r="AC23" i="4"/>
  <c r="AC55" i="4"/>
  <c r="AC91" i="4"/>
  <c r="AC96" i="4"/>
  <c r="AC97" i="4"/>
  <c r="AC94" i="4"/>
  <c r="AC118" i="4"/>
  <c r="AC119" i="4"/>
  <c r="AC116" i="4"/>
  <c r="AC150" i="4"/>
  <c r="AC141" i="4"/>
  <c r="AC185" i="4"/>
  <c r="AC222" i="4"/>
  <c r="AC232" i="4"/>
  <c r="AC285" i="4"/>
  <c r="AH28" i="4"/>
  <c r="AH74" i="4"/>
  <c r="AH87" i="4"/>
  <c r="AH114" i="4"/>
  <c r="AH154" i="4"/>
  <c r="AH208" i="4"/>
  <c r="AH217" i="4"/>
  <c r="AH270" i="4"/>
  <c r="AH288" i="4"/>
  <c r="Z53" i="4"/>
  <c r="Z100" i="4"/>
  <c r="Z123" i="4"/>
  <c r="Z152" i="4"/>
  <c r="Z162" i="4"/>
  <c r="Z224" i="4"/>
  <c r="Z266" i="4"/>
  <c r="R274" i="4"/>
  <c r="R290" i="4"/>
  <c r="Z160" i="4"/>
  <c r="Z157" i="4"/>
  <c r="Z158" i="4"/>
  <c r="Z172" i="4"/>
  <c r="Z177" i="4"/>
  <c r="Z182" i="4"/>
  <c r="Z212" i="4"/>
  <c r="Z195" i="4"/>
  <c r="Z211" i="4"/>
  <c r="Z220" i="4"/>
  <c r="Z229" i="4"/>
  <c r="Z226" i="4"/>
  <c r="Z254" i="4"/>
  <c r="Z240" i="4"/>
  <c r="Z282" i="4"/>
  <c r="Z257" i="4"/>
  <c r="Z269" i="4"/>
  <c r="Z286" i="4"/>
  <c r="Z288" i="4"/>
  <c r="R60" i="4"/>
  <c r="R52" i="4"/>
  <c r="R29" i="4"/>
  <c r="R61" i="4"/>
  <c r="R38" i="4"/>
  <c r="R70" i="4"/>
  <c r="R47" i="4"/>
  <c r="R81" i="4"/>
  <c r="R86" i="4"/>
  <c r="R87" i="4"/>
  <c r="R92" i="4"/>
  <c r="R127" i="4"/>
  <c r="R106" i="4"/>
  <c r="R114" i="4"/>
  <c r="R147" i="4"/>
  <c r="R152" i="4"/>
  <c r="R157" i="4"/>
  <c r="R158" i="4"/>
  <c r="R187" i="4"/>
  <c r="R169" i="4"/>
  <c r="R174" i="4"/>
  <c r="R208" i="4"/>
  <c r="R213" i="4"/>
  <c r="R192" i="4"/>
  <c r="R232" i="4"/>
  <c r="R228" i="4"/>
  <c r="R241" i="4"/>
  <c r="R242" i="4"/>
  <c r="R247" i="4"/>
  <c r="R256" i="4"/>
  <c r="R260" i="4"/>
  <c r="R265" i="4"/>
  <c r="R279" i="4"/>
  <c r="R280" i="4"/>
  <c r="Z219" i="4"/>
  <c r="Z249" i="4"/>
  <c r="Z233" i="4"/>
  <c r="Z241" i="4"/>
  <c r="Z243" i="4"/>
  <c r="Z252" i="4"/>
  <c r="Z261" i="4"/>
  <c r="Z276" i="4"/>
  <c r="Z263" i="4"/>
  <c r="Z287" i="4"/>
  <c r="R32" i="4"/>
  <c r="R40" i="4"/>
  <c r="R41" i="4"/>
  <c r="R73" i="4"/>
  <c r="R50" i="4"/>
  <c r="R27" i="4"/>
  <c r="R59" i="4"/>
  <c r="R93" i="4"/>
  <c r="R98" i="4"/>
  <c r="R102" i="4"/>
  <c r="R104" i="4"/>
  <c r="R116" i="4"/>
  <c r="R121" i="4"/>
  <c r="R126" i="4"/>
  <c r="R164" i="4"/>
  <c r="R137" i="4"/>
  <c r="R138" i="4"/>
  <c r="R167" i="4"/>
  <c r="R176" i="4"/>
  <c r="R181" i="4"/>
  <c r="R186" i="4"/>
  <c r="R190" i="4"/>
  <c r="R195" i="4"/>
  <c r="R211" i="4"/>
  <c r="R237" i="4"/>
  <c r="R217" i="4"/>
  <c r="R222" i="4"/>
  <c r="R254" i="4"/>
  <c r="R236" i="4"/>
  <c r="R278" i="4"/>
  <c r="R261" i="4"/>
  <c r="R277" i="4"/>
  <c r="R283" i="4"/>
  <c r="R292" i="4"/>
  <c r="R63" i="4"/>
  <c r="R97" i="4"/>
  <c r="R99" i="4"/>
  <c r="R76" i="4"/>
  <c r="R108" i="4"/>
  <c r="R120" i="4"/>
  <c r="R125" i="4"/>
  <c r="R130" i="4"/>
  <c r="R136" i="4"/>
  <c r="R141" i="4"/>
  <c r="R142" i="4"/>
  <c r="R171" i="4"/>
  <c r="R180" i="4"/>
  <c r="R185" i="4"/>
  <c r="R189" i="4"/>
  <c r="R194" i="4"/>
  <c r="R199" i="4"/>
  <c r="R215" i="4"/>
  <c r="R281" i="4"/>
  <c r="R221" i="4"/>
  <c r="R226" i="4"/>
  <c r="R258" i="4"/>
  <c r="R240" i="4"/>
  <c r="R264" i="4"/>
  <c r="R289" i="4"/>
  <c r="R263" i="4"/>
  <c r="R287" i="4"/>
  <c r="R296" i="4"/>
  <c r="AG110" i="4"/>
  <c r="AG303" i="4" s="1"/>
  <c r="R64" i="4"/>
  <c r="R72" i="4"/>
  <c r="R49" i="4"/>
  <c r="R26" i="4"/>
  <c r="R58" i="4"/>
  <c r="R35" i="4"/>
  <c r="R67" i="4"/>
  <c r="R100" i="4"/>
  <c r="R75" i="4"/>
  <c r="R80" i="4"/>
  <c r="R115" i="4"/>
  <c r="R124" i="4"/>
  <c r="R129" i="4"/>
  <c r="R135" i="4"/>
  <c r="R140" i="4"/>
  <c r="R145" i="4"/>
  <c r="R146" i="4"/>
  <c r="R175" i="4"/>
  <c r="R184" i="4"/>
  <c r="R162" i="4"/>
  <c r="R193" i="4"/>
  <c r="R198" i="4"/>
  <c r="R203" i="4"/>
  <c r="R219" i="4"/>
  <c r="R216" i="4"/>
  <c r="R225" i="4"/>
  <c r="R230" i="4"/>
  <c r="R262" i="4"/>
  <c r="R244" i="4"/>
  <c r="R270" i="4"/>
  <c r="R294" i="4"/>
  <c r="R267" i="4"/>
  <c r="R291" i="4"/>
  <c r="M173" i="4"/>
  <c r="J104" i="4"/>
  <c r="M18" i="4"/>
  <c r="M44" i="4"/>
  <c r="M45" i="4"/>
  <c r="M22" i="4"/>
  <c r="M54" i="4"/>
  <c r="M35" i="4"/>
  <c r="M67" i="4"/>
  <c r="M76" i="4"/>
  <c r="M81" i="4"/>
  <c r="M78" i="4"/>
  <c r="M117" i="4"/>
  <c r="M126" i="4"/>
  <c r="M127" i="4"/>
  <c r="M132" i="4"/>
  <c r="M154" i="4"/>
  <c r="M159" i="4"/>
  <c r="M141" i="4"/>
  <c r="M186" i="4"/>
  <c r="M181" i="4"/>
  <c r="M190" i="4"/>
  <c r="M220" i="4"/>
  <c r="M236" i="4"/>
  <c r="M271" i="4"/>
  <c r="AX57" i="4"/>
  <c r="AX81" i="4"/>
  <c r="AX127" i="4"/>
  <c r="AX156" i="4"/>
  <c r="AX177" i="4"/>
  <c r="AX200" i="4"/>
  <c r="AX254" i="4"/>
  <c r="AX273" i="4"/>
  <c r="J61" i="4"/>
  <c r="J81" i="4"/>
  <c r="J127" i="4"/>
  <c r="J148" i="4"/>
  <c r="J169" i="4"/>
  <c r="J200" i="4"/>
  <c r="J250" i="4"/>
  <c r="J282" i="4"/>
  <c r="M68" i="4"/>
  <c r="M28" i="4"/>
  <c r="M41" i="4"/>
  <c r="M73" i="4"/>
  <c r="M50" i="4"/>
  <c r="M31" i="4"/>
  <c r="M63" i="4"/>
  <c r="M99" i="4"/>
  <c r="M77" i="4"/>
  <c r="M74" i="4"/>
  <c r="M113" i="4"/>
  <c r="M122" i="4"/>
  <c r="M123" i="4"/>
  <c r="M128" i="4"/>
  <c r="M150" i="4"/>
  <c r="M155" i="4"/>
  <c r="M137" i="4"/>
  <c r="M178" i="4"/>
  <c r="M229" i="4"/>
  <c r="M223" i="4"/>
  <c r="M277" i="4"/>
  <c r="M267" i="4"/>
  <c r="M298" i="4"/>
  <c r="J41" i="4"/>
  <c r="J63" i="4"/>
  <c r="J159" i="4"/>
  <c r="J180" i="4"/>
  <c r="J203" i="4"/>
  <c r="J237" i="4"/>
  <c r="J278" i="4"/>
  <c r="M24" i="4"/>
  <c r="M60" i="4"/>
  <c r="M49" i="4"/>
  <c r="M26" i="4"/>
  <c r="M58" i="4"/>
  <c r="M39" i="4"/>
  <c r="M71" i="4"/>
  <c r="M80" i="4"/>
  <c r="M85" i="4"/>
  <c r="M82" i="4"/>
  <c r="M121" i="4"/>
  <c r="M130" i="4"/>
  <c r="M131" i="4"/>
  <c r="M133" i="4"/>
  <c r="M158" i="4"/>
  <c r="M136" i="4"/>
  <c r="M145" i="4"/>
  <c r="M163" i="4"/>
  <c r="M203" i="4"/>
  <c r="M198" i="4"/>
  <c r="M224" i="4"/>
  <c r="M256" i="4"/>
  <c r="M279" i="4"/>
  <c r="AX26" i="4"/>
  <c r="AX100" i="4"/>
  <c r="AX124" i="4"/>
  <c r="AX145" i="4"/>
  <c r="AX158" i="4"/>
  <c r="AX227" i="4"/>
  <c r="AX251" i="4"/>
  <c r="J73" i="4"/>
  <c r="J93" i="4"/>
  <c r="J116" i="4"/>
  <c r="J133" i="4"/>
  <c r="J181" i="4"/>
  <c r="J219" i="4"/>
  <c r="J239" i="4"/>
  <c r="J267" i="4"/>
  <c r="M40" i="4"/>
  <c r="M21" i="4"/>
  <c r="M53" i="4"/>
  <c r="M30" i="4"/>
  <c r="M62" i="4"/>
  <c r="M43" i="4"/>
  <c r="M79" i="4"/>
  <c r="M84" i="4"/>
  <c r="M89" i="4"/>
  <c r="M86" i="4"/>
  <c r="M125" i="4"/>
  <c r="M100" i="4"/>
  <c r="M101" i="4"/>
  <c r="M160" i="4"/>
  <c r="M135" i="4"/>
  <c r="M140" i="4"/>
  <c r="M149" i="4"/>
  <c r="M171" i="4"/>
  <c r="M210" i="4"/>
  <c r="M231" i="4"/>
  <c r="M247" i="4"/>
  <c r="M273" i="4"/>
  <c r="M272" i="4"/>
  <c r="J64" i="4"/>
  <c r="J38" i="4"/>
  <c r="J82" i="4"/>
  <c r="J106" i="4"/>
  <c r="J153" i="4"/>
  <c r="J174" i="4"/>
  <c r="J233" i="4"/>
  <c r="J259" i="4"/>
  <c r="J286" i="4"/>
  <c r="AX296" i="4"/>
  <c r="AX295" i="4"/>
  <c r="AX259" i="4"/>
  <c r="AX281" i="4"/>
  <c r="AX274" i="4"/>
  <c r="AX244" i="4"/>
  <c r="AX247" i="4"/>
  <c r="AX238" i="4"/>
  <c r="AX229" i="4"/>
  <c r="AX228" i="4"/>
  <c r="AX223" i="4"/>
  <c r="AX233" i="4"/>
  <c r="AX198" i="4"/>
  <c r="AX189" i="4"/>
  <c r="AX187" i="4"/>
  <c r="AX161" i="4"/>
  <c r="AX179" i="4"/>
  <c r="AX146" i="4"/>
  <c r="AX141" i="4"/>
  <c r="AX140" i="4"/>
  <c r="AX130" i="4"/>
  <c r="AX125" i="4"/>
  <c r="AX120" i="4"/>
  <c r="AX108" i="4"/>
  <c r="AX102" i="4"/>
  <c r="AX101" i="4"/>
  <c r="AX97" i="4"/>
  <c r="AX63" i="4"/>
  <c r="AX31" i="4"/>
  <c r="AX54" i="4"/>
  <c r="AX22" i="4"/>
  <c r="AX41" i="4"/>
  <c r="AX40" i="4"/>
  <c r="AX48" i="4"/>
  <c r="AX292" i="4"/>
  <c r="AX294" i="4"/>
  <c r="AX291" i="4"/>
  <c r="AX270" i="4"/>
  <c r="AX268" i="4"/>
  <c r="AX240" i="4"/>
  <c r="AX243" i="4"/>
  <c r="AX245" i="4"/>
  <c r="AX225" i="4"/>
  <c r="AX224" i="4"/>
  <c r="AX219" i="4"/>
  <c r="AX210" i="4"/>
  <c r="AX194" i="4"/>
  <c r="AX182" i="4"/>
  <c r="AX186" i="4"/>
  <c r="AX184" i="4"/>
  <c r="AX175" i="4"/>
  <c r="AX142" i="4"/>
  <c r="AX137" i="4"/>
  <c r="AX136" i="4"/>
  <c r="AX126" i="4"/>
  <c r="AX121" i="4"/>
  <c r="AX116" i="4"/>
  <c r="AX104" i="4"/>
  <c r="AX95" i="4"/>
  <c r="AX98" i="4"/>
  <c r="AX93" i="4"/>
  <c r="AX59" i="4"/>
  <c r="AX27" i="4"/>
  <c r="AX50" i="4"/>
  <c r="AX69" i="4"/>
  <c r="AX37" i="4"/>
  <c r="AX24" i="4"/>
  <c r="AX32" i="4"/>
  <c r="AX288" i="4"/>
  <c r="AX290" i="4"/>
  <c r="AX279" i="4"/>
  <c r="AX264" i="4"/>
  <c r="AX262" i="4"/>
  <c r="AX236" i="4"/>
  <c r="AX239" i="4"/>
  <c r="AX226" i="4"/>
  <c r="AX221" i="4"/>
  <c r="AX220" i="4"/>
  <c r="AX215" i="4"/>
  <c r="AX203" i="4"/>
  <c r="AX190" i="4"/>
  <c r="AX178" i="4"/>
  <c r="AX185" i="4"/>
  <c r="AX180" i="4"/>
  <c r="AX171" i="4"/>
  <c r="AX138" i="4"/>
  <c r="AX133" i="4"/>
  <c r="AX155" i="4"/>
  <c r="AX122" i="4"/>
  <c r="AX117" i="4"/>
  <c r="AX105" i="4"/>
  <c r="AX96" i="4"/>
  <c r="AX91" i="4"/>
  <c r="AX94" i="4"/>
  <c r="AX89" i="4"/>
  <c r="AX55" i="4"/>
  <c r="AX23" i="4"/>
  <c r="AX46" i="4"/>
  <c r="AX65" i="4"/>
  <c r="AX33" i="4"/>
  <c r="AX68" i="4"/>
  <c r="AX18" i="4"/>
  <c r="AX284" i="4"/>
  <c r="AX286" i="4"/>
  <c r="AX277" i="4"/>
  <c r="AX260" i="4"/>
  <c r="AX282" i="4"/>
  <c r="AX232" i="4"/>
  <c r="AX278" i="4"/>
  <c r="AX222" i="4"/>
  <c r="AX217" i="4"/>
  <c r="AX216" i="4"/>
  <c r="AX211" i="4"/>
  <c r="AX199" i="4"/>
  <c r="AX212" i="4"/>
  <c r="AX174" i="4"/>
  <c r="AX181" i="4"/>
  <c r="AX176" i="4"/>
  <c r="AX167" i="4"/>
  <c r="AX134" i="4"/>
  <c r="AX160" i="4"/>
  <c r="AX151" i="4"/>
  <c r="AX118" i="4"/>
  <c r="AX113" i="4"/>
  <c r="AX131" i="4"/>
  <c r="AX92" i="4"/>
  <c r="AX87" i="4"/>
  <c r="AX90" i="4"/>
  <c r="AX85" i="4"/>
  <c r="AX51" i="4"/>
  <c r="AX74" i="4"/>
  <c r="AX42" i="4"/>
  <c r="AX61" i="4"/>
  <c r="AX29" i="4"/>
  <c r="AX52" i="4"/>
  <c r="AX73" i="4"/>
  <c r="AX298" i="4"/>
  <c r="AX271" i="4"/>
  <c r="AX269" i="4"/>
  <c r="AX266" i="4"/>
  <c r="AX258" i="4"/>
  <c r="AX256" i="4"/>
  <c r="AX250" i="4"/>
  <c r="AX214" i="4"/>
  <c r="AX253" i="4"/>
  <c r="AX249" i="4"/>
  <c r="AX196" i="4"/>
  <c r="AX191" i="4"/>
  <c r="AX201" i="4"/>
  <c r="AX166" i="4"/>
  <c r="AX173" i="4"/>
  <c r="AX168" i="4"/>
  <c r="AX159" i="4"/>
  <c r="AX153" i="4"/>
  <c r="AX152" i="4"/>
  <c r="AX143" i="4"/>
  <c r="AX107" i="4"/>
  <c r="AX132" i="4"/>
  <c r="AX123" i="4"/>
  <c r="AX84" i="4"/>
  <c r="AX79" i="4"/>
  <c r="AX82" i="4"/>
  <c r="AX77" i="4"/>
  <c r="AX43" i="4"/>
  <c r="AX66" i="4"/>
  <c r="AX34" i="4"/>
  <c r="AX53" i="4"/>
  <c r="AX21" i="4"/>
  <c r="AX20" i="4"/>
  <c r="AX44" i="4"/>
  <c r="AX297" i="4"/>
  <c r="AX287" i="4"/>
  <c r="AX267" i="4"/>
  <c r="AX265" i="4"/>
  <c r="AX285" i="4"/>
  <c r="AX252" i="4"/>
  <c r="AX255" i="4"/>
  <c r="AX246" i="4"/>
  <c r="AX241" i="4"/>
  <c r="AX237" i="4"/>
  <c r="AX231" i="4"/>
  <c r="AX192" i="4"/>
  <c r="AX209" i="4"/>
  <c r="AX197" i="4"/>
  <c r="AX162" i="4"/>
  <c r="AX169" i="4"/>
  <c r="AX164" i="4"/>
  <c r="AX154" i="4"/>
  <c r="AX149" i="4"/>
  <c r="AX148" i="4"/>
  <c r="AX139" i="4"/>
  <c r="AX103" i="4"/>
  <c r="AX128" i="4"/>
  <c r="AX119" i="4"/>
  <c r="AX80" i="4"/>
  <c r="AX75" i="4"/>
  <c r="AX78" i="4"/>
  <c r="AX71" i="4"/>
  <c r="AX39" i="4"/>
  <c r="AX62" i="4"/>
  <c r="AX30" i="4"/>
  <c r="AX49" i="4"/>
  <c r="AX72" i="4"/>
  <c r="AX19" i="4"/>
  <c r="AX28" i="4"/>
  <c r="M75" i="4"/>
  <c r="M56" i="4"/>
  <c r="M25" i="4"/>
  <c r="M57" i="4"/>
  <c r="M34" i="4"/>
  <c r="M66" i="4"/>
  <c r="M47" i="4"/>
  <c r="M83" i="4"/>
  <c r="M88" i="4"/>
  <c r="M93" i="4"/>
  <c r="M90" i="4"/>
  <c r="M129" i="4"/>
  <c r="M104" i="4"/>
  <c r="M105" i="4"/>
  <c r="M161" i="4"/>
  <c r="M139" i="4"/>
  <c r="M144" i="4"/>
  <c r="M153" i="4"/>
  <c r="M168" i="4"/>
  <c r="M192" i="4"/>
  <c r="M214" i="4"/>
  <c r="M253" i="4"/>
  <c r="M258" i="4"/>
  <c r="M276" i="4"/>
  <c r="AX64" i="4"/>
  <c r="AX58" i="4"/>
  <c r="AX99" i="4"/>
  <c r="AX129" i="4"/>
  <c r="AX150" i="4"/>
  <c r="AX193" i="4"/>
  <c r="AX235" i="4"/>
  <c r="AX248" i="4"/>
  <c r="AX283" i="4"/>
  <c r="J52" i="4"/>
  <c r="J50" i="4"/>
  <c r="J94" i="4"/>
  <c r="J121" i="4"/>
  <c r="J138" i="4"/>
  <c r="J186" i="4"/>
  <c r="J224" i="4"/>
  <c r="J236" i="4"/>
  <c r="J298" i="4"/>
  <c r="M64" i="4"/>
  <c r="M72" i="4"/>
  <c r="M29" i="4"/>
  <c r="M61" i="4"/>
  <c r="M38" i="4"/>
  <c r="M70" i="4"/>
  <c r="M51" i="4"/>
  <c r="M87" i="4"/>
  <c r="M92" i="4"/>
  <c r="M97" i="4"/>
  <c r="M94" i="4"/>
  <c r="M134" i="4"/>
  <c r="M108" i="4"/>
  <c r="M116" i="4"/>
  <c r="M138" i="4"/>
  <c r="M143" i="4"/>
  <c r="M148" i="4"/>
  <c r="M157" i="4"/>
  <c r="M172" i="4"/>
  <c r="M235" i="4"/>
  <c r="M222" i="4"/>
  <c r="M234" i="4"/>
  <c r="M269" i="4"/>
  <c r="AX36" i="4"/>
  <c r="AX70" i="4"/>
  <c r="AX83" i="4"/>
  <c r="AX114" i="4"/>
  <c r="AX163" i="4"/>
  <c r="AX208" i="4"/>
  <c r="AX213" i="4"/>
  <c r="AX276" i="4"/>
  <c r="AX280" i="4"/>
  <c r="J56" i="4"/>
  <c r="J70" i="4"/>
  <c r="J83" i="4"/>
  <c r="J114" i="4"/>
  <c r="J158" i="4"/>
  <c r="J208" i="4"/>
  <c r="J225" i="4"/>
  <c r="J256" i="4"/>
  <c r="J284" i="4"/>
  <c r="M294" i="4"/>
  <c r="M268" i="4"/>
  <c r="M263" i="4"/>
  <c r="M282" i="4"/>
  <c r="M252" i="4"/>
  <c r="M259" i="4"/>
  <c r="M249" i="4"/>
  <c r="M216" i="4"/>
  <c r="M255" i="4"/>
  <c r="M251" i="4"/>
  <c r="M212" i="4"/>
  <c r="M221" i="4"/>
  <c r="M199" i="4"/>
  <c r="M165" i="4"/>
  <c r="M164" i="4"/>
  <c r="M182" i="4"/>
  <c r="M297" i="4"/>
  <c r="M295" i="4"/>
  <c r="M264" i="4"/>
  <c r="M285" i="4"/>
  <c r="M265" i="4"/>
  <c r="M248" i="4"/>
  <c r="M254" i="4"/>
  <c r="M245" i="4"/>
  <c r="M243" i="4"/>
  <c r="M239" i="4"/>
  <c r="M213" i="4"/>
  <c r="M208" i="4"/>
  <c r="M211" i="4"/>
  <c r="M195" i="4"/>
  <c r="M188" i="4"/>
  <c r="M183" i="4"/>
  <c r="M293" i="4"/>
  <c r="M289" i="4"/>
  <c r="M260" i="4"/>
  <c r="M278" i="4"/>
  <c r="M287" i="4"/>
  <c r="M244" i="4"/>
  <c r="M250" i="4"/>
  <c r="M241" i="4"/>
  <c r="M233" i="4"/>
  <c r="M230" i="4"/>
  <c r="M209" i="4"/>
  <c r="M201" i="4"/>
  <c r="M200" i="4"/>
  <c r="M191" i="4"/>
  <c r="M187" i="4"/>
  <c r="M179" i="4"/>
  <c r="M174" i="4"/>
  <c r="M296" i="4"/>
  <c r="M292" i="4"/>
  <c r="M281" i="4"/>
  <c r="M274" i="4"/>
  <c r="M280" i="4"/>
  <c r="M240" i="4"/>
  <c r="M246" i="4"/>
  <c r="M237" i="4"/>
  <c r="M227" i="4"/>
  <c r="M226" i="4"/>
  <c r="M202" i="4"/>
  <c r="M197" i="4"/>
  <c r="M196" i="4"/>
  <c r="M185" i="4"/>
  <c r="M184" i="4"/>
  <c r="M175" i="4"/>
  <c r="M288" i="4"/>
  <c r="M291" i="4"/>
  <c r="M275" i="4"/>
  <c r="M266" i="4"/>
  <c r="M283" i="4"/>
  <c r="M232" i="4"/>
  <c r="M238" i="4"/>
  <c r="M228" i="4"/>
  <c r="M219" i="4"/>
  <c r="M218" i="4"/>
  <c r="M194" i="4"/>
  <c r="M189" i="4"/>
  <c r="M217" i="4"/>
  <c r="M177" i="4"/>
  <c r="M176" i="4"/>
  <c r="M167" i="4"/>
  <c r="M162" i="4"/>
  <c r="M36" i="4"/>
  <c r="M19" i="4"/>
  <c r="M33" i="4"/>
  <c r="M65" i="4"/>
  <c r="M42" i="4"/>
  <c r="M23" i="4"/>
  <c r="M55" i="4"/>
  <c r="M91" i="4"/>
  <c r="M96" i="4"/>
  <c r="M103" i="4"/>
  <c r="M98" i="4"/>
  <c r="M114" i="4"/>
  <c r="M115" i="4"/>
  <c r="M120" i="4"/>
  <c r="M142" i="4"/>
  <c r="M147" i="4"/>
  <c r="M152" i="4"/>
  <c r="M166" i="4"/>
  <c r="M180" i="4"/>
  <c r="M225" i="4"/>
  <c r="M257" i="4"/>
  <c r="M242" i="4"/>
  <c r="M262" i="4"/>
  <c r="M286" i="4"/>
  <c r="AX56" i="4"/>
  <c r="AX35" i="4"/>
  <c r="AX76" i="4"/>
  <c r="AX135" i="4"/>
  <c r="AX183" i="4"/>
  <c r="AX202" i="4"/>
  <c r="AX230" i="4"/>
  <c r="AX289" i="4"/>
  <c r="AX293" i="4"/>
  <c r="J28" i="4"/>
  <c r="J31" i="4"/>
  <c r="J95" i="4"/>
  <c r="J126" i="4"/>
  <c r="J167" i="4"/>
  <c r="J194" i="4"/>
  <c r="J231" i="4"/>
  <c r="J270" i="4"/>
  <c r="J280" i="4"/>
  <c r="J281" i="4"/>
  <c r="J277" i="4"/>
  <c r="J268" i="4"/>
  <c r="J252" i="4"/>
  <c r="J255" i="4"/>
  <c r="J246" i="4"/>
  <c r="J222" i="4"/>
  <c r="J221" i="4"/>
  <c r="J232" i="4"/>
  <c r="J196" i="4"/>
  <c r="J213" i="4"/>
  <c r="J201" i="4"/>
  <c r="J170" i="4"/>
  <c r="J165" i="4"/>
  <c r="J183" i="4"/>
  <c r="J154" i="4"/>
  <c r="J149" i="4"/>
  <c r="J144" i="4"/>
  <c r="J143" i="4"/>
  <c r="J107" i="4"/>
  <c r="J132" i="4"/>
  <c r="J123" i="4"/>
  <c r="J84" i="4"/>
  <c r="J79" i="4"/>
  <c r="J78" i="4"/>
  <c r="J77" i="4"/>
  <c r="J47" i="4"/>
  <c r="J66" i="4"/>
  <c r="J34" i="4"/>
  <c r="J57" i="4"/>
  <c r="J25" i="4"/>
  <c r="J40" i="4"/>
  <c r="J48" i="4"/>
  <c r="J297" i="4"/>
  <c r="J291" i="4"/>
  <c r="J279" i="4"/>
  <c r="J273" i="4"/>
  <c r="J261" i="4"/>
  <c r="J248" i="4"/>
  <c r="J251" i="4"/>
  <c r="J242" i="4"/>
  <c r="J218" i="4"/>
  <c r="J217" i="4"/>
  <c r="J253" i="4"/>
  <c r="J192" i="4"/>
  <c r="J209" i="4"/>
  <c r="J197" i="4"/>
  <c r="J166" i="4"/>
  <c r="J161" i="4"/>
  <c r="J179" i="4"/>
  <c r="J150" i="4"/>
  <c r="J145" i="4"/>
  <c r="J140" i="4"/>
  <c r="J139" i="4"/>
  <c r="J103" i="4"/>
  <c r="J128" i="4"/>
  <c r="J119" i="4"/>
  <c r="J80" i="4"/>
  <c r="J75" i="4"/>
  <c r="J101" i="4"/>
  <c r="J74" i="4"/>
  <c r="J43" i="4"/>
  <c r="J62" i="4"/>
  <c r="J30" i="4"/>
  <c r="J53" i="4"/>
  <c r="J21" i="4"/>
  <c r="J24" i="4"/>
  <c r="J32" i="4"/>
  <c r="J293" i="4"/>
  <c r="J287" i="4"/>
  <c r="J275" i="4"/>
  <c r="J269" i="4"/>
  <c r="J262" i="4"/>
  <c r="J244" i="4"/>
  <c r="J247" i="4"/>
  <c r="J238" i="4"/>
  <c r="J214" i="4"/>
  <c r="J241" i="4"/>
  <c r="J227" i="4"/>
  <c r="J188" i="4"/>
  <c r="J202" i="4"/>
  <c r="J193" i="4"/>
  <c r="J162" i="4"/>
  <c r="J187" i="4"/>
  <c r="J175" i="4"/>
  <c r="J146" i="4"/>
  <c r="J141" i="4"/>
  <c r="J136" i="4"/>
  <c r="J135" i="4"/>
  <c r="J129" i="4"/>
  <c r="J124" i="4"/>
  <c r="J115" i="4"/>
  <c r="J76" i="4"/>
  <c r="J100" i="4"/>
  <c r="J102" i="4"/>
  <c r="J71" i="4"/>
  <c r="J39" i="4"/>
  <c r="J58" i="4"/>
  <c r="J26" i="4"/>
  <c r="J49" i="4"/>
  <c r="J60" i="4"/>
  <c r="J19" i="4"/>
  <c r="J296" i="4"/>
  <c r="J283" i="4"/>
  <c r="J271" i="4"/>
  <c r="J265" i="4"/>
  <c r="J276" i="4"/>
  <c r="J240" i="4"/>
  <c r="J243" i="4"/>
  <c r="J249" i="4"/>
  <c r="J234" i="4"/>
  <c r="J228" i="4"/>
  <c r="J223" i="4"/>
  <c r="J210" i="4"/>
  <c r="J198" i="4"/>
  <c r="J189" i="4"/>
  <c r="J185" i="4"/>
  <c r="J184" i="4"/>
  <c r="J171" i="4"/>
  <c r="J142" i="4"/>
  <c r="J137" i="4"/>
  <c r="J164" i="4"/>
  <c r="J130" i="4"/>
  <c r="J125" i="4"/>
  <c r="J120" i="4"/>
  <c r="J108" i="4"/>
  <c r="J99" i="4"/>
  <c r="J98" i="4"/>
  <c r="J97" i="4"/>
  <c r="J67" i="4"/>
  <c r="J35" i="4"/>
  <c r="J54" i="4"/>
  <c r="J22" i="4"/>
  <c r="J45" i="4"/>
  <c r="J44" i="4"/>
  <c r="J68" i="4"/>
  <c r="J295" i="4"/>
  <c r="J294" i="4"/>
  <c r="J263" i="4"/>
  <c r="J272" i="4"/>
  <c r="J264" i="4"/>
  <c r="J285" i="4"/>
  <c r="J260" i="4"/>
  <c r="J235" i="4"/>
  <c r="J245" i="4"/>
  <c r="J220" i="4"/>
  <c r="J215" i="4"/>
  <c r="J199" i="4"/>
  <c r="J190" i="4"/>
  <c r="J182" i="4"/>
  <c r="J177" i="4"/>
  <c r="J176" i="4"/>
  <c r="J163" i="4"/>
  <c r="J134" i="4"/>
  <c r="J156" i="4"/>
  <c r="J155" i="4"/>
  <c r="J122" i="4"/>
  <c r="J117" i="4"/>
  <c r="J105" i="4"/>
  <c r="J96" i="4"/>
  <c r="J91" i="4"/>
  <c r="J90" i="4"/>
  <c r="J89" i="4"/>
  <c r="J59" i="4"/>
  <c r="J27" i="4"/>
  <c r="J46" i="4"/>
  <c r="J69" i="4"/>
  <c r="J37" i="4"/>
  <c r="J20" i="4"/>
  <c r="J36" i="4"/>
  <c r="J288" i="4"/>
  <c r="J290" i="4"/>
  <c r="J289" i="4"/>
  <c r="J257" i="4"/>
  <c r="J258" i="4"/>
  <c r="J266" i="4"/>
  <c r="J254" i="4"/>
  <c r="J230" i="4"/>
  <c r="J229" i="4"/>
  <c r="J216" i="4"/>
  <c r="J211" i="4"/>
  <c r="J195" i="4"/>
  <c r="J212" i="4"/>
  <c r="J178" i="4"/>
  <c r="J173" i="4"/>
  <c r="J172" i="4"/>
  <c r="J160" i="4"/>
  <c r="J157" i="4"/>
  <c r="J152" i="4"/>
  <c r="J151" i="4"/>
  <c r="J118" i="4"/>
  <c r="J113" i="4"/>
  <c r="J131" i="4"/>
  <c r="J92" i="4"/>
  <c r="J87" i="4"/>
  <c r="J86" i="4"/>
  <c r="J85" i="4"/>
  <c r="J55" i="4"/>
  <c r="J23" i="4"/>
  <c r="J42" i="4"/>
  <c r="J65" i="4"/>
  <c r="J33" i="4"/>
  <c r="J72" i="4"/>
  <c r="J18" i="4"/>
  <c r="M32" i="4"/>
  <c r="M52" i="4"/>
  <c r="M20" i="4"/>
  <c r="M37" i="4"/>
  <c r="M69" i="4"/>
  <c r="M46" i="4"/>
  <c r="M27" i="4"/>
  <c r="M59" i="4"/>
  <c r="M95" i="4"/>
  <c r="M102" i="4"/>
  <c r="M107" i="4"/>
  <c r="M106" i="4"/>
  <c r="M118" i="4"/>
  <c r="M119" i="4"/>
  <c r="M124" i="4"/>
  <c r="M146" i="4"/>
  <c r="M151" i="4"/>
  <c r="M156" i="4"/>
  <c r="M170" i="4"/>
  <c r="M169" i="4"/>
  <c r="M193" i="4"/>
  <c r="M215" i="4"/>
  <c r="M261" i="4"/>
  <c r="M270" i="4"/>
  <c r="M290" i="4"/>
  <c r="AX25" i="4"/>
  <c r="AX47" i="4"/>
  <c r="AX88" i="4"/>
  <c r="AX147" i="4"/>
  <c r="AX172" i="4"/>
  <c r="AX195" i="4"/>
  <c r="AX218" i="4"/>
  <c r="AX257" i="4"/>
  <c r="J29" i="4"/>
  <c r="J51" i="4"/>
  <c r="J88" i="4"/>
  <c r="J147" i="4"/>
  <c r="J168" i="4"/>
  <c r="J191" i="4"/>
  <c r="J226" i="4"/>
  <c r="J274" i="4"/>
  <c r="W19" i="4"/>
  <c r="W51" i="4"/>
  <c r="AK52" i="4"/>
  <c r="AK20" i="4"/>
  <c r="G43" i="4"/>
  <c r="G19" i="4"/>
  <c r="K15" i="36"/>
  <c r="L14" i="20"/>
  <c r="L15" i="20" s="1"/>
  <c r="K15" i="8"/>
  <c r="K14" i="38"/>
  <c r="J14" i="38"/>
  <c r="J16" i="38" s="1"/>
  <c r="L14" i="38"/>
  <c r="J14" i="31"/>
  <c r="J16" i="31" s="1"/>
  <c r="J14" i="8"/>
  <c r="L14" i="31"/>
  <c r="L15" i="31" s="1"/>
  <c r="K14" i="16"/>
  <c r="J14" i="20"/>
  <c r="J16" i="20" s="1"/>
  <c r="K14" i="8"/>
  <c r="K16" i="8" s="1"/>
  <c r="BG5" i="2" s="1"/>
  <c r="K15" i="38"/>
  <c r="K17" i="38" s="1"/>
  <c r="BH35" i="2" s="1"/>
  <c r="K14" i="31"/>
  <c r="J14" i="16"/>
  <c r="K14" i="20"/>
  <c r="L14" i="8"/>
  <c r="L16" i="8" s="1"/>
  <c r="BI5" i="2" s="1"/>
  <c r="I3" i="50"/>
  <c r="AR47" i="2" s="1"/>
  <c r="AS5" i="2"/>
  <c r="K3" i="10"/>
  <c r="J15" i="10" s="1"/>
  <c r="AZ7" i="2" s="1"/>
  <c r="I3" i="24"/>
  <c r="AR21" i="2" s="1"/>
  <c r="I3" i="11"/>
  <c r="J14" i="11" s="1"/>
  <c r="K3" i="12"/>
  <c r="AS9" i="2" s="1"/>
  <c r="L14" i="32"/>
  <c r="L15" i="32" s="1"/>
  <c r="J14" i="40"/>
  <c r="K14" i="27"/>
  <c r="K17" i="27" s="1"/>
  <c r="BH24" i="2" s="1"/>
  <c r="J15" i="32"/>
  <c r="K3" i="7"/>
  <c r="AS4" i="2" s="1"/>
  <c r="I3" i="9"/>
  <c r="J14" i="9" s="1"/>
  <c r="K6" i="12"/>
  <c r="AU9" i="2" s="1"/>
  <c r="I3" i="46"/>
  <c r="AR43" i="2" s="1"/>
  <c r="I3" i="51"/>
  <c r="AR48" i="2" s="1"/>
  <c r="I3" i="14"/>
  <c r="AR11" i="2" s="1"/>
  <c r="I6" i="45"/>
  <c r="AT42" i="2" s="1"/>
  <c r="I6" i="51"/>
  <c r="AT48" i="2" s="1"/>
  <c r="I6" i="14"/>
  <c r="I3" i="54"/>
  <c r="AR51" i="2" s="1"/>
  <c r="I6" i="50"/>
  <c r="K15" i="50" s="1"/>
  <c r="BB47" i="2" s="1"/>
  <c r="L14" i="43"/>
  <c r="L16" i="43" s="1"/>
  <c r="BI40" i="2" s="1"/>
  <c r="J14" i="32"/>
  <c r="K14" i="40"/>
  <c r="L14" i="27"/>
  <c r="L15" i="27" s="1"/>
  <c r="K3" i="20"/>
  <c r="AS17" i="2" s="1"/>
  <c r="K3" i="9"/>
  <c r="AS6" i="2" s="1"/>
  <c r="I6" i="46"/>
  <c r="AT43" i="2" s="1"/>
  <c r="I3" i="52"/>
  <c r="AR49" i="2" s="1"/>
  <c r="I6" i="10"/>
  <c r="AT7" i="2" s="1"/>
  <c r="I3" i="12"/>
  <c r="AR9" i="2" s="1"/>
  <c r="I3" i="13"/>
  <c r="AR10" i="2" s="1"/>
  <c r="K6" i="9"/>
  <c r="I6" i="54"/>
  <c r="AT51" i="2" s="1"/>
  <c r="I3" i="47"/>
  <c r="AR44" i="2" s="1"/>
  <c r="J15" i="44"/>
  <c r="AZ41" i="2" s="1"/>
  <c r="I6" i="47"/>
  <c r="AT44" i="2" s="1"/>
  <c r="I6" i="52"/>
  <c r="AT49" i="2" s="1"/>
  <c r="K6" i="11"/>
  <c r="J15" i="11" s="1"/>
  <c r="I3" i="53"/>
  <c r="AR50" i="2" s="1"/>
  <c r="I3" i="45"/>
  <c r="K14" i="43"/>
  <c r="K16" i="43" s="1"/>
  <c r="BG40" i="2" s="1"/>
  <c r="J15" i="43"/>
  <c r="J14" i="34"/>
  <c r="K15" i="32"/>
  <c r="BB29" i="2" s="1"/>
  <c r="I3" i="48"/>
  <c r="AR45" i="2" s="1"/>
  <c r="I6" i="7"/>
  <c r="AT4" i="2" s="1"/>
  <c r="K3" i="53"/>
  <c r="AS50" i="2" s="1"/>
  <c r="K3" i="45"/>
  <c r="AS42" i="2" s="1"/>
  <c r="K15" i="43"/>
  <c r="BB40" i="2" s="1"/>
  <c r="K3" i="18"/>
  <c r="J15" i="18" s="1"/>
  <c r="K3" i="16"/>
  <c r="AS13" i="2" s="1"/>
  <c r="K3" i="5"/>
  <c r="AS2" i="2" s="1"/>
  <c r="J15" i="36"/>
  <c r="AZ33" i="2" s="1"/>
  <c r="I6" i="48"/>
  <c r="AT45" i="2" s="1"/>
  <c r="I3" i="7"/>
  <c r="AR4" i="2" s="1"/>
  <c r="I3" i="6"/>
  <c r="AR3" i="2" s="1"/>
  <c r="J14" i="39"/>
  <c r="K14" i="26"/>
  <c r="I3" i="49"/>
  <c r="L14" i="49" s="1"/>
  <c r="I3" i="41"/>
  <c r="I3" i="37"/>
  <c r="AR34" i="2" s="1"/>
  <c r="K3" i="42"/>
  <c r="AS39" i="2" s="1"/>
  <c r="I3" i="42"/>
  <c r="K15" i="42" s="1"/>
  <c r="K3" i="41"/>
  <c r="AS38" i="2" s="1"/>
  <c r="K14" i="34"/>
  <c r="L14" i="34"/>
  <c r="J14" i="25"/>
  <c r="K14" i="25"/>
  <c r="K16" i="25" s="1"/>
  <c r="BG22" i="2" s="1"/>
  <c r="L14" i="25"/>
  <c r="BC22" i="2" s="1"/>
  <c r="K15" i="31"/>
  <c r="K17" i="31" s="1"/>
  <c r="BH28" i="2" s="1"/>
  <c r="I3" i="33"/>
  <c r="P13" i="34"/>
  <c r="J14" i="26"/>
  <c r="AY23" i="2" s="1"/>
  <c r="J15" i="31"/>
  <c r="L14" i="26"/>
  <c r="BC23" i="2" s="1"/>
  <c r="P13" i="30"/>
  <c r="K3" i="29"/>
  <c r="AS26" i="2" s="1"/>
  <c r="K15" i="26"/>
  <c r="BB23" i="2" s="1"/>
  <c r="P13" i="31"/>
  <c r="I2" i="30"/>
  <c r="I3" i="30" s="1"/>
  <c r="K3" i="28"/>
  <c r="AS25" i="2" s="1"/>
  <c r="K3" i="33"/>
  <c r="AS30" i="2" s="1"/>
  <c r="K3" i="30"/>
  <c r="K15" i="18"/>
  <c r="BB15" i="2" s="1"/>
  <c r="AR2" i="2"/>
  <c r="L14" i="44"/>
  <c r="J14" i="44"/>
  <c r="K14" i="44"/>
  <c r="AT41" i="2"/>
  <c r="J15" i="33"/>
  <c r="L16" i="19"/>
  <c r="BI16" i="2" s="1"/>
  <c r="L15" i="19"/>
  <c r="BC16" i="2"/>
  <c r="AN110" i="4"/>
  <c r="AN303" i="4" s="1"/>
  <c r="K15" i="53"/>
  <c r="AU50" i="2"/>
  <c r="L14" i="29"/>
  <c r="K14" i="29"/>
  <c r="AR26" i="2"/>
  <c r="J14" i="29"/>
  <c r="AT2" i="2"/>
  <c r="J15" i="51"/>
  <c r="AU48" i="2"/>
  <c r="J15" i="47"/>
  <c r="AS44" i="2"/>
  <c r="AZ49" i="2"/>
  <c r="J14" i="35"/>
  <c r="J17" i="35" s="1"/>
  <c r="AR32" i="2"/>
  <c r="AT46" i="2"/>
  <c r="J17" i="40"/>
  <c r="AZ37" i="2"/>
  <c r="J17" i="27"/>
  <c r="AZ24" i="2"/>
  <c r="K15" i="34"/>
  <c r="AS31" i="2"/>
  <c r="BB24" i="2"/>
  <c r="L15" i="40"/>
  <c r="L16" i="40"/>
  <c r="BI37" i="2" s="1"/>
  <c r="BC37" i="2"/>
  <c r="J16" i="23"/>
  <c r="AY20" i="2"/>
  <c r="L16" i="21"/>
  <c r="BI18" i="2" s="1"/>
  <c r="L15" i="21"/>
  <c r="BC18" i="2"/>
  <c r="J15" i="6"/>
  <c r="AU3" i="2"/>
  <c r="J17" i="17"/>
  <c r="AZ14" i="2"/>
  <c r="AU2" i="2"/>
  <c r="AV110" i="4"/>
  <c r="AV303" i="4" s="1"/>
  <c r="C300" i="4"/>
  <c r="AU110" i="4"/>
  <c r="AU303" i="4" s="1"/>
  <c r="AO300" i="4"/>
  <c r="AG205" i="4"/>
  <c r="AG307" i="4" s="1"/>
  <c r="T110" i="4"/>
  <c r="T303" i="4" s="1"/>
  <c r="S110" i="4"/>
  <c r="S303" i="4" s="1"/>
  <c r="L15" i="23"/>
  <c r="L16" i="23"/>
  <c r="BI20" i="2" s="1"/>
  <c r="BC20" i="2"/>
  <c r="K17" i="17"/>
  <c r="BH14" i="2" s="1"/>
  <c r="BB14" i="2"/>
  <c r="K15" i="39"/>
  <c r="J15" i="39"/>
  <c r="AU36" i="2"/>
  <c r="AT34" i="2"/>
  <c r="K15" i="24"/>
  <c r="J15" i="24"/>
  <c r="AU21" i="2"/>
  <c r="K17" i="23"/>
  <c r="BH20" i="2" s="1"/>
  <c r="BB20" i="2"/>
  <c r="K15" i="22"/>
  <c r="J15" i="22"/>
  <c r="AU19" i="2"/>
  <c r="K16" i="39"/>
  <c r="BG36" i="2" s="1"/>
  <c r="BA36" i="2"/>
  <c r="J17" i="21"/>
  <c r="AZ18" i="2"/>
  <c r="K16" i="23"/>
  <c r="BG20" i="2" s="1"/>
  <c r="BA20" i="2"/>
  <c r="J16" i="19"/>
  <c r="AY16" i="2"/>
  <c r="BB16" i="2"/>
  <c r="L14" i="16"/>
  <c r="AR13" i="2"/>
  <c r="AZ23" i="2"/>
  <c r="J16" i="18"/>
  <c r="AY15" i="2"/>
  <c r="AF300" i="4"/>
  <c r="AF110" i="4"/>
  <c r="AF303" i="4" s="1"/>
  <c r="C205" i="4"/>
  <c r="C307" i="4" s="1"/>
  <c r="W205" i="4"/>
  <c r="W307" i="4" s="1"/>
  <c r="AW300" i="4"/>
  <c r="AO205" i="4"/>
  <c r="AO307" i="4" s="1"/>
  <c r="AJ205" i="4"/>
  <c r="AJ307" i="4" s="1"/>
  <c r="L110" i="4"/>
  <c r="L303" i="4" s="1"/>
  <c r="D110" i="4"/>
  <c r="D303" i="4" s="1"/>
  <c r="D300" i="4"/>
  <c r="K205" i="4"/>
  <c r="K307" i="4" s="1"/>
  <c r="J16" i="43"/>
  <c r="AY40" i="2"/>
  <c r="J14" i="28"/>
  <c r="K14" i="28"/>
  <c r="L14" i="28"/>
  <c r="AT25" i="2"/>
  <c r="K16" i="38"/>
  <c r="BG35" i="2" s="1"/>
  <c r="BA35" i="2"/>
  <c r="L14" i="35"/>
  <c r="J14" i="24"/>
  <c r="L14" i="24"/>
  <c r="K14" i="24"/>
  <c r="AT21" i="2"/>
  <c r="BB28" i="2"/>
  <c r="L15" i="39"/>
  <c r="L16" i="39"/>
  <c r="BI36" i="2" s="1"/>
  <c r="BC36" i="2"/>
  <c r="K15" i="20"/>
  <c r="J15" i="20"/>
  <c r="AU17" i="2"/>
  <c r="K17" i="21"/>
  <c r="BH18" i="2" s="1"/>
  <c r="BB18" i="2"/>
  <c r="J16" i="17"/>
  <c r="AY14" i="2"/>
  <c r="K17" i="26"/>
  <c r="BH23" i="2" s="1"/>
  <c r="K16" i="18"/>
  <c r="BG15" i="2" s="1"/>
  <c r="BA15" i="2"/>
  <c r="AZ10" i="2"/>
  <c r="J17" i="8"/>
  <c r="AZ5" i="2"/>
  <c r="X300" i="4"/>
  <c r="X110" i="4"/>
  <c r="X303" i="4" s="1"/>
  <c r="AN205" i="4"/>
  <c r="AN307" i="4" s="1"/>
  <c r="AI110" i="4"/>
  <c r="AI303" i="4" s="1"/>
  <c r="AI205" i="4"/>
  <c r="AI307" i="4" s="1"/>
  <c r="C110" i="4"/>
  <c r="C303" i="4" s="1"/>
  <c r="AE205" i="4"/>
  <c r="AE307" i="4" s="1"/>
  <c r="AW205" i="4"/>
  <c r="AW307" i="4" s="1"/>
  <c r="AA300" i="4"/>
  <c r="AB205" i="4"/>
  <c r="AB307" i="4" s="1"/>
  <c r="L300" i="4"/>
  <c r="N110" i="4"/>
  <c r="N303" i="4" s="1"/>
  <c r="E205" i="4"/>
  <c r="E307" i="4" s="1"/>
  <c r="K17" i="40"/>
  <c r="BH37" i="2" s="1"/>
  <c r="BB37" i="2"/>
  <c r="J15" i="25"/>
  <c r="K15" i="25"/>
  <c r="AU22" i="2"/>
  <c r="K16" i="17"/>
  <c r="BG14" i="2" s="1"/>
  <c r="BA14" i="2"/>
  <c r="L15" i="18"/>
  <c r="L16" i="18"/>
  <c r="BI15" i="2" s="1"/>
  <c r="BC15" i="2"/>
  <c r="H300" i="4"/>
  <c r="P110" i="4"/>
  <c r="P303" i="4" s="1"/>
  <c r="AU300" i="4"/>
  <c r="AE110" i="4"/>
  <c r="AE303" i="4" s="1"/>
  <c r="Y300" i="4"/>
  <c r="T205" i="4"/>
  <c r="T307" i="4" s="1"/>
  <c r="N300" i="4"/>
  <c r="S300" i="4"/>
  <c r="K110" i="4"/>
  <c r="K303" i="4" s="1"/>
  <c r="K16" i="31"/>
  <c r="BG28" i="2" s="1"/>
  <c r="BA28" i="2"/>
  <c r="AN300" i="4"/>
  <c r="P300" i="4"/>
  <c r="K16" i="35"/>
  <c r="BG32" i="2" s="1"/>
  <c r="BA32" i="2"/>
  <c r="AT10" i="2"/>
  <c r="J16" i="22"/>
  <c r="AY19" i="2"/>
  <c r="BB33" i="2"/>
  <c r="AZ35" i="2"/>
  <c r="J16" i="25"/>
  <c r="AY22" i="2"/>
  <c r="J16" i="16"/>
  <c r="AY13" i="2"/>
  <c r="L15" i="17"/>
  <c r="L16" i="17"/>
  <c r="BI14" i="2" s="1"/>
  <c r="BC14" i="2"/>
  <c r="J15" i="7"/>
  <c r="AU4" i="2"/>
  <c r="K16" i="22"/>
  <c r="BG19" i="2" s="1"/>
  <c r="BA19" i="2"/>
  <c r="AZ8" i="2"/>
  <c r="J16" i="15"/>
  <c r="AY12" i="2"/>
  <c r="AF205" i="4"/>
  <c r="AF307" i="4" s="1"/>
  <c r="AV300" i="4"/>
  <c r="H110" i="4"/>
  <c r="H303" i="4" s="1"/>
  <c r="P205" i="4"/>
  <c r="P307" i="4" s="1"/>
  <c r="AM110" i="4"/>
  <c r="AM303" i="4" s="1"/>
  <c r="AM205" i="4"/>
  <c r="AM307" i="4" s="1"/>
  <c r="W300" i="4"/>
  <c r="AA110" i="4"/>
  <c r="AA303" i="4" s="1"/>
  <c r="AA205" i="4"/>
  <c r="AA307" i="4" s="1"/>
  <c r="AJ110" i="4"/>
  <c r="AJ303" i="4" s="1"/>
  <c r="L205" i="4"/>
  <c r="L307" i="4" s="1"/>
  <c r="F110" i="4"/>
  <c r="F303" i="4" s="1"/>
  <c r="F300" i="4"/>
  <c r="E110" i="4"/>
  <c r="E303" i="4" s="1"/>
  <c r="K15" i="44"/>
  <c r="J15" i="37"/>
  <c r="AU34" i="2"/>
  <c r="L16" i="27"/>
  <c r="BI24" i="2" s="1"/>
  <c r="J16" i="39"/>
  <c r="AY36" i="2"/>
  <c r="J17" i="19"/>
  <c r="AZ16" i="2"/>
  <c r="J17" i="15"/>
  <c r="AZ12" i="2"/>
  <c r="K16" i="16"/>
  <c r="BG13" i="2" s="1"/>
  <c r="BA13" i="2"/>
  <c r="K16" i="15"/>
  <c r="BG12" i="2" s="1"/>
  <c r="BA12" i="2"/>
  <c r="K14" i="53"/>
  <c r="J14" i="53"/>
  <c r="L14" i="53"/>
  <c r="AT50" i="2"/>
  <c r="AZ45" i="2"/>
  <c r="L16" i="38"/>
  <c r="BI35" i="2" s="1"/>
  <c r="L15" i="38"/>
  <c r="BC35" i="2"/>
  <c r="J16" i="40"/>
  <c r="AY37" i="2"/>
  <c r="J15" i="28"/>
  <c r="J17" i="32"/>
  <c r="AZ29" i="2"/>
  <c r="K16" i="26"/>
  <c r="BG23" i="2" s="1"/>
  <c r="BA23" i="2"/>
  <c r="K17" i="15"/>
  <c r="BH12" i="2" s="1"/>
  <c r="BB12" i="2"/>
  <c r="L15" i="22"/>
  <c r="L16" i="22"/>
  <c r="BI19" i="2" s="1"/>
  <c r="BC19" i="2"/>
  <c r="L15" i="15"/>
  <c r="L16" i="15"/>
  <c r="BI12" i="2" s="1"/>
  <c r="BC12" i="2"/>
  <c r="J16" i="8"/>
  <c r="AY5" i="2"/>
  <c r="H205" i="4"/>
  <c r="H307" i="4" s="1"/>
  <c r="AI300" i="4"/>
  <c r="AE300" i="4"/>
  <c r="G110" i="4"/>
  <c r="G303" i="4" s="1"/>
  <c r="AG300" i="4"/>
  <c r="Y205" i="4"/>
  <c r="Y307" i="4" s="1"/>
  <c r="AJ300" i="4"/>
  <c r="AB110" i="4"/>
  <c r="AB303" i="4" s="1"/>
  <c r="AB300" i="4"/>
  <c r="D205" i="4"/>
  <c r="D307" i="4" s="1"/>
  <c r="N205" i="4"/>
  <c r="N307" i="4" s="1"/>
  <c r="E300" i="4"/>
  <c r="AW110" i="4"/>
  <c r="AW303" i="4" s="1"/>
  <c r="J17" i="23"/>
  <c r="AZ20" i="2"/>
  <c r="J15" i="16"/>
  <c r="K15" i="16"/>
  <c r="AU13" i="2"/>
  <c r="K16" i="32"/>
  <c r="BG29" i="2" s="1"/>
  <c r="BA29" i="2"/>
  <c r="AZ51" i="2"/>
  <c r="AZ32" i="2"/>
  <c r="J17" i="43"/>
  <c r="AZ40" i="2"/>
  <c r="K14" i="36"/>
  <c r="L14" i="36"/>
  <c r="J14" i="36"/>
  <c r="AT33" i="2"/>
  <c r="AZ47" i="2"/>
  <c r="J16" i="21"/>
  <c r="AY18" i="2"/>
  <c r="L14" i="50"/>
  <c r="J14" i="50"/>
  <c r="J17" i="50" s="1"/>
  <c r="K14" i="50"/>
  <c r="AT47" i="2"/>
  <c r="AZ43" i="2"/>
  <c r="J15" i="49"/>
  <c r="AU46" i="2"/>
  <c r="K15" i="35"/>
  <c r="K17" i="43"/>
  <c r="BH40" i="2" s="1"/>
  <c r="J16" i="34"/>
  <c r="AY31" i="2"/>
  <c r="J16" i="32"/>
  <c r="AY29" i="2"/>
  <c r="K16" i="40"/>
  <c r="BG37" i="2" s="1"/>
  <c r="BA37" i="2"/>
  <c r="J16" i="27"/>
  <c r="AY24" i="2"/>
  <c r="J15" i="34"/>
  <c r="K16" i="21"/>
  <c r="BG18" i="2" s="1"/>
  <c r="BA18" i="2"/>
  <c r="AZ11" i="2"/>
  <c r="K16" i="20"/>
  <c r="BG17" i="2" s="1"/>
  <c r="BA17" i="2"/>
  <c r="K15" i="11"/>
  <c r="X205" i="4"/>
  <c r="X307" i="4" s="1"/>
  <c r="AV205" i="4"/>
  <c r="AV307" i="4" s="1"/>
  <c r="AO110" i="4"/>
  <c r="AO303" i="4" s="1"/>
  <c r="AU205" i="4"/>
  <c r="AU307" i="4" s="1"/>
  <c r="AM300" i="4"/>
  <c r="T300" i="4"/>
  <c r="F205" i="4"/>
  <c r="F307" i="4" s="1"/>
  <c r="S205" i="4"/>
  <c r="S307" i="4" s="1"/>
  <c r="K300" i="4"/>
  <c r="J15" i="5" l="1"/>
  <c r="J15" i="53"/>
  <c r="J17" i="53" s="1"/>
  <c r="K15" i="49"/>
  <c r="BB46" i="2" s="1"/>
  <c r="J14" i="49"/>
  <c r="J17" i="49" s="1"/>
  <c r="K14" i="47"/>
  <c r="BA44" i="2" s="1"/>
  <c r="K15" i="47"/>
  <c r="K17" i="47" s="1"/>
  <c r="BH44" i="2" s="1"/>
  <c r="L14" i="47"/>
  <c r="K15" i="45"/>
  <c r="K17" i="45" s="1"/>
  <c r="BH42" i="2" s="1"/>
  <c r="J15" i="45"/>
  <c r="AZ42" i="2" s="1"/>
  <c r="BB35" i="2"/>
  <c r="J17" i="38"/>
  <c r="BF35" i="2" s="1"/>
  <c r="AY35" i="2"/>
  <c r="K14" i="37"/>
  <c r="K17" i="37" s="1"/>
  <c r="BH34" i="2" s="1"/>
  <c r="K17" i="32"/>
  <c r="BH29" i="2" s="1"/>
  <c r="AY28" i="2"/>
  <c r="K16" i="27"/>
  <c r="BG24" i="2" s="1"/>
  <c r="J14" i="13"/>
  <c r="J17" i="13" s="1"/>
  <c r="BF10" i="2" s="1"/>
  <c r="K14" i="13"/>
  <c r="K16" i="13" s="1"/>
  <c r="BG10" i="2" s="1"/>
  <c r="L14" i="13"/>
  <c r="K15" i="13"/>
  <c r="K15" i="9"/>
  <c r="BB6" i="2" s="1"/>
  <c r="J15" i="9"/>
  <c r="AZ6" i="2" s="1"/>
  <c r="K17" i="8"/>
  <c r="BH5" i="2" s="1"/>
  <c r="BA5" i="2"/>
  <c r="K15" i="7"/>
  <c r="K17" i="7" s="1"/>
  <c r="BH4" i="2" s="1"/>
  <c r="K17" i="50"/>
  <c r="BH47" i="2" s="1"/>
  <c r="J16" i="26"/>
  <c r="BA24" i="2"/>
  <c r="K14" i="49"/>
  <c r="AS15" i="2"/>
  <c r="J17" i="26"/>
  <c r="K15" i="51"/>
  <c r="BB48" i="2" s="1"/>
  <c r="J14" i="45"/>
  <c r="J16" i="45" s="1"/>
  <c r="AY17" i="2"/>
  <c r="BA16" i="2"/>
  <c r="BB5" i="2"/>
  <c r="L14" i="45"/>
  <c r="L15" i="45" s="1"/>
  <c r="L17" i="45" s="1"/>
  <c r="BJ42" i="2" s="1"/>
  <c r="J14" i="47"/>
  <c r="J17" i="47" s="1"/>
  <c r="K15" i="28"/>
  <c r="K17" i="28" s="1"/>
  <c r="BH25" i="2" s="1"/>
  <c r="K17" i="19"/>
  <c r="BH16" i="2" s="1"/>
  <c r="BA22" i="2"/>
  <c r="W110" i="4"/>
  <c r="W303" i="4" s="1"/>
  <c r="AQ110" i="4"/>
  <c r="AQ303" i="4" s="1"/>
  <c r="AK300" i="4"/>
  <c r="AP300" i="4"/>
  <c r="V110" i="4"/>
  <c r="V303" i="4" s="1"/>
  <c r="V205" i="4"/>
  <c r="V307" i="4" s="1"/>
  <c r="AQ300" i="4"/>
  <c r="AQ306" i="4" s="1"/>
  <c r="AQ205" i="4"/>
  <c r="AQ307" i="4" s="1"/>
  <c r="I300" i="4"/>
  <c r="I306" i="4" s="1"/>
  <c r="I205" i="4"/>
  <c r="I307" i="4" s="1"/>
  <c r="I110" i="4"/>
  <c r="I303" i="4" s="1"/>
  <c r="AD300" i="4"/>
  <c r="AD205" i="4"/>
  <c r="AD307" i="4" s="1"/>
  <c r="AR300" i="4"/>
  <c r="AR110" i="4"/>
  <c r="AR303" i="4" s="1"/>
  <c r="AR205" i="4"/>
  <c r="AR307" i="4" s="1"/>
  <c r="AT205" i="4"/>
  <c r="AT307" i="4" s="1"/>
  <c r="AT110" i="4"/>
  <c r="AT303" i="4" s="1"/>
  <c r="AP110" i="4"/>
  <c r="AP303" i="4" s="1"/>
  <c r="AP205" i="4"/>
  <c r="AP307" i="4" s="1"/>
  <c r="AS110" i="4"/>
  <c r="AS303" i="4" s="1"/>
  <c r="AS205" i="4"/>
  <c r="AS307" i="4" s="1"/>
  <c r="AS300" i="4"/>
  <c r="AS306" i="4" s="1"/>
  <c r="AL110" i="4"/>
  <c r="AL303" i="4" s="1"/>
  <c r="AL300" i="4"/>
  <c r="AL306" i="4" s="1"/>
  <c r="AL205" i="4"/>
  <c r="AL307" i="4" s="1"/>
  <c r="AY110" i="4"/>
  <c r="AY303" i="4" s="1"/>
  <c r="AY205" i="4"/>
  <c r="AY307" i="4" s="1"/>
  <c r="AY300" i="4"/>
  <c r="AZ110" i="4"/>
  <c r="AZ303" i="4" s="1"/>
  <c r="AZ300" i="4"/>
  <c r="AZ306" i="4" s="1"/>
  <c r="Q205" i="4"/>
  <c r="Q307" i="4" s="1"/>
  <c r="Q300" i="4"/>
  <c r="Q306" i="4" s="1"/>
  <c r="Q110" i="4"/>
  <c r="Q303" i="4" s="1"/>
  <c r="O205" i="4"/>
  <c r="O307" i="4" s="1"/>
  <c r="O110" i="4"/>
  <c r="O303" i="4" s="1"/>
  <c r="O300" i="4"/>
  <c r="Y110" i="4"/>
  <c r="Y303" i="4" s="1"/>
  <c r="L16" i="26"/>
  <c r="BI23" i="2" s="1"/>
  <c r="AT300" i="4"/>
  <c r="AT306" i="4" s="1"/>
  <c r="AD110" i="4"/>
  <c r="AD303" i="4" s="1"/>
  <c r="L15" i="26"/>
  <c r="L17" i="26" s="1"/>
  <c r="BJ23" i="2" s="1"/>
  <c r="BC17" i="2"/>
  <c r="L16" i="20"/>
  <c r="BI17" i="2" s="1"/>
  <c r="AC205" i="4"/>
  <c r="AC307" i="4" s="1"/>
  <c r="U110" i="4"/>
  <c r="U303" i="4" s="1"/>
  <c r="Z110" i="4"/>
  <c r="Z303" i="4" s="1"/>
  <c r="V300" i="4"/>
  <c r="U300" i="4"/>
  <c r="U306" i="4" s="1"/>
  <c r="U205" i="4"/>
  <c r="U307" i="4" s="1"/>
  <c r="AK205" i="4"/>
  <c r="AK307" i="4" s="1"/>
  <c r="R205" i="4"/>
  <c r="R307" i="4" s="1"/>
  <c r="R300" i="4"/>
  <c r="R306" i="4" s="1"/>
  <c r="Z300" i="4"/>
  <c r="AC110" i="4"/>
  <c r="AC303" i="4" s="1"/>
  <c r="AC300" i="4"/>
  <c r="AC306" i="4" s="1"/>
  <c r="AH110" i="4"/>
  <c r="AH303" i="4" s="1"/>
  <c r="AH300" i="4"/>
  <c r="R110" i="4"/>
  <c r="R303" i="4" s="1"/>
  <c r="Z205" i="4"/>
  <c r="Z307" i="4" s="1"/>
  <c r="AH205" i="4"/>
  <c r="AH307" i="4" s="1"/>
  <c r="BC40" i="2"/>
  <c r="BC29" i="2"/>
  <c r="AK110" i="4"/>
  <c r="AK303" i="4" s="1"/>
  <c r="L16" i="32"/>
  <c r="BI29" i="2" s="1"/>
  <c r="AX110" i="4"/>
  <c r="AX303" i="4" s="1"/>
  <c r="AX205" i="4"/>
  <c r="AX307" i="4" s="1"/>
  <c r="J205" i="4"/>
  <c r="J307" i="4" s="1"/>
  <c r="J110" i="4"/>
  <c r="J303" i="4" s="1"/>
  <c r="M110" i="4"/>
  <c r="M303" i="4" s="1"/>
  <c r="M300" i="4"/>
  <c r="M306" i="4" s="1"/>
  <c r="J300" i="4"/>
  <c r="J306" i="4" s="1"/>
  <c r="AX300" i="4"/>
  <c r="M205" i="4"/>
  <c r="M307" i="4" s="1"/>
  <c r="BC28" i="2"/>
  <c r="L15" i="8"/>
  <c r="BD5" i="2" s="1"/>
  <c r="BC5" i="2"/>
  <c r="L16" i="31"/>
  <c r="BI28" i="2" s="1"/>
  <c r="L16" i="25"/>
  <c r="BI22" i="2" s="1"/>
  <c r="L15" i="25"/>
  <c r="BD22" i="2" s="1"/>
  <c r="AR46" i="2"/>
  <c r="J16" i="11"/>
  <c r="BE8" i="2" s="1"/>
  <c r="J17" i="11"/>
  <c r="AY8" i="2"/>
  <c r="J17" i="18"/>
  <c r="BF15" i="2" s="1"/>
  <c r="AZ15" i="2"/>
  <c r="J14" i="14"/>
  <c r="K15" i="14"/>
  <c r="L14" i="14"/>
  <c r="K14" i="14"/>
  <c r="K14" i="9"/>
  <c r="K16" i="9" s="1"/>
  <c r="BG6" i="2" s="1"/>
  <c r="BA40" i="2"/>
  <c r="L14" i="9"/>
  <c r="L16" i="9" s="1"/>
  <c r="BI6" i="2" s="1"/>
  <c r="K15" i="6"/>
  <c r="BB3" i="2" s="1"/>
  <c r="AR42" i="2"/>
  <c r="AU6" i="2"/>
  <c r="AT11" i="2"/>
  <c r="AR6" i="2"/>
  <c r="AS7" i="2"/>
  <c r="L14" i="48"/>
  <c r="J14" i="48"/>
  <c r="K15" i="48"/>
  <c r="K14" i="48"/>
  <c r="BC24" i="2"/>
  <c r="K15" i="46"/>
  <c r="J14" i="46"/>
  <c r="L14" i="46"/>
  <c r="K14" i="46"/>
  <c r="K14" i="51"/>
  <c r="J14" i="51"/>
  <c r="J17" i="51" s="1"/>
  <c r="L14" i="51"/>
  <c r="J15" i="29"/>
  <c r="L15" i="43"/>
  <c r="BD40" i="2" s="1"/>
  <c r="L14" i="12"/>
  <c r="K14" i="12"/>
  <c r="J14" i="12"/>
  <c r="AR8" i="2"/>
  <c r="J14" i="6"/>
  <c r="J17" i="6" s="1"/>
  <c r="L14" i="6"/>
  <c r="K14" i="6"/>
  <c r="L14" i="11"/>
  <c r="BC8" i="2" s="1"/>
  <c r="K14" i="45"/>
  <c r="K16" i="45" s="1"/>
  <c r="BG42" i="2" s="1"/>
  <c r="K15" i="29"/>
  <c r="BB26" i="2" s="1"/>
  <c r="K14" i="11"/>
  <c r="K17" i="11" s="1"/>
  <c r="BH8" i="2" s="1"/>
  <c r="K15" i="12"/>
  <c r="J15" i="12"/>
  <c r="AU8" i="2"/>
  <c r="J14" i="54"/>
  <c r="K15" i="54"/>
  <c r="L14" i="54"/>
  <c r="K14" i="54"/>
  <c r="J14" i="10"/>
  <c r="L14" i="10"/>
  <c r="K14" i="10"/>
  <c r="K15" i="37"/>
  <c r="L14" i="7"/>
  <c r="K14" i="7"/>
  <c r="J14" i="7"/>
  <c r="J17" i="7" s="1"/>
  <c r="K15" i="52"/>
  <c r="J14" i="52"/>
  <c r="L14" i="52"/>
  <c r="K14" i="52"/>
  <c r="K15" i="10"/>
  <c r="K14" i="41"/>
  <c r="J14" i="41"/>
  <c r="J15" i="42"/>
  <c r="AZ39" i="2" s="1"/>
  <c r="L14" i="37"/>
  <c r="L15" i="37" s="1"/>
  <c r="L14" i="41"/>
  <c r="L15" i="41" s="1"/>
  <c r="L14" i="42"/>
  <c r="K14" i="42"/>
  <c r="K17" i="42" s="1"/>
  <c r="BH39" i="2" s="1"/>
  <c r="J14" i="42"/>
  <c r="J17" i="42" s="1"/>
  <c r="J15" i="41"/>
  <c r="K15" i="41"/>
  <c r="AR38" i="2"/>
  <c r="J14" i="37"/>
  <c r="J16" i="37" s="1"/>
  <c r="AR39" i="2"/>
  <c r="K15" i="33"/>
  <c r="BC31" i="2"/>
  <c r="L16" i="34"/>
  <c r="BI31" i="2" s="1"/>
  <c r="L15" i="34"/>
  <c r="BA31" i="2"/>
  <c r="K16" i="34"/>
  <c r="BG31" i="2" s="1"/>
  <c r="AR27" i="2"/>
  <c r="L14" i="30"/>
  <c r="K14" i="30"/>
  <c r="J14" i="30"/>
  <c r="AZ28" i="2"/>
  <c r="J17" i="31"/>
  <c r="AS27" i="2"/>
  <c r="K15" i="30"/>
  <c r="J15" i="30"/>
  <c r="J14" i="33"/>
  <c r="J17" i="33" s="1"/>
  <c r="K14" i="33"/>
  <c r="L14" i="33"/>
  <c r="AR30" i="2"/>
  <c r="K17" i="18"/>
  <c r="BH15" i="2" s="1"/>
  <c r="K15" i="5"/>
  <c r="J14" i="5"/>
  <c r="AY2" i="2" s="1"/>
  <c r="K14" i="5"/>
  <c r="K16" i="5" s="1"/>
  <c r="BG2" i="2" s="1"/>
  <c r="L14" i="5"/>
  <c r="L15" i="5" s="1"/>
  <c r="BF47" i="2"/>
  <c r="BE31" i="2"/>
  <c r="K17" i="16"/>
  <c r="BH13" i="2" s="1"/>
  <c r="BB13" i="2"/>
  <c r="BE5" i="2"/>
  <c r="K17" i="44"/>
  <c r="BH41" i="2" s="1"/>
  <c r="BB41" i="2"/>
  <c r="AV306" i="4"/>
  <c r="AV14" i="4"/>
  <c r="L17" i="17"/>
  <c r="BJ14" i="2" s="1"/>
  <c r="BD14" i="2"/>
  <c r="J17" i="25"/>
  <c r="AZ22" i="2"/>
  <c r="AA306" i="4"/>
  <c r="AA14" i="4"/>
  <c r="K16" i="28"/>
  <c r="BG25" i="2" s="1"/>
  <c r="BA25" i="2"/>
  <c r="AF306" i="4"/>
  <c r="AF14" i="4"/>
  <c r="BF14" i="2"/>
  <c r="AZ3" i="2"/>
  <c r="L17" i="31"/>
  <c r="BJ28" i="2" s="1"/>
  <c r="BD28" i="2"/>
  <c r="AZ48" i="2"/>
  <c r="K16" i="29"/>
  <c r="BG26" i="2" s="1"/>
  <c r="BA26" i="2"/>
  <c r="BE24" i="2"/>
  <c r="BF32" i="2"/>
  <c r="J17" i="16"/>
  <c r="AZ13" i="2"/>
  <c r="AG306" i="4"/>
  <c r="AG14" i="4"/>
  <c r="L16" i="53"/>
  <c r="BI50" i="2" s="1"/>
  <c r="L15" i="53"/>
  <c r="BC50" i="2"/>
  <c r="BE36" i="2"/>
  <c r="AK306" i="4"/>
  <c r="AY306" i="4"/>
  <c r="AY14" i="4"/>
  <c r="J16" i="28"/>
  <c r="AY25" i="2"/>
  <c r="C306" i="4"/>
  <c r="C14" i="4"/>
  <c r="K17" i="34"/>
  <c r="BH31" i="2" s="1"/>
  <c r="BB31" i="2"/>
  <c r="L16" i="29"/>
  <c r="BI26" i="2" s="1"/>
  <c r="L15" i="29"/>
  <c r="BC26" i="2"/>
  <c r="BB8" i="2"/>
  <c r="BA42" i="2"/>
  <c r="BE17" i="2"/>
  <c r="BE37" i="2"/>
  <c r="L17" i="38"/>
  <c r="BJ35" i="2" s="1"/>
  <c r="BD35" i="2"/>
  <c r="J16" i="53"/>
  <c r="AY50" i="2"/>
  <c r="AZ4" i="2"/>
  <c r="Y306" i="4"/>
  <c r="Y14" i="4"/>
  <c r="J17" i="20"/>
  <c r="AZ17" i="2"/>
  <c r="K16" i="24"/>
  <c r="BG21" i="2" s="1"/>
  <c r="BA21" i="2"/>
  <c r="BF18" i="2"/>
  <c r="BE20" i="2"/>
  <c r="J16" i="35"/>
  <c r="AY32" i="2"/>
  <c r="T306" i="4"/>
  <c r="T14" i="4"/>
  <c r="K16" i="50"/>
  <c r="BG47" i="2" s="1"/>
  <c r="BA47" i="2"/>
  <c r="J16" i="36"/>
  <c r="AY33" i="2"/>
  <c r="J17" i="36"/>
  <c r="BF20" i="2"/>
  <c r="L17" i="15"/>
  <c r="BJ12" i="2" s="1"/>
  <c r="BD12" i="2"/>
  <c r="K16" i="53"/>
  <c r="BG50" i="2" s="1"/>
  <c r="BA50" i="2"/>
  <c r="F306" i="4"/>
  <c r="F14" i="4"/>
  <c r="W306" i="4"/>
  <c r="W14" i="4"/>
  <c r="BE13" i="2"/>
  <c r="BE19" i="2"/>
  <c r="S306" i="4"/>
  <c r="S14" i="4"/>
  <c r="L17" i="18"/>
  <c r="BJ15" i="2" s="1"/>
  <c r="BD15" i="2"/>
  <c r="AP306" i="4"/>
  <c r="AP14" i="4"/>
  <c r="V306" i="4"/>
  <c r="V14" i="4"/>
  <c r="O306" i="4"/>
  <c r="O14" i="4"/>
  <c r="X306" i="4"/>
  <c r="X14" i="4"/>
  <c r="BE14" i="2"/>
  <c r="K17" i="20"/>
  <c r="BH17" i="2" s="1"/>
  <c r="BB17" i="2"/>
  <c r="L16" i="24"/>
  <c r="BI21" i="2" s="1"/>
  <c r="L15" i="24"/>
  <c r="BC21" i="2"/>
  <c r="BE40" i="2"/>
  <c r="AW306" i="4"/>
  <c r="AW14" i="4"/>
  <c r="BE15" i="2"/>
  <c r="J17" i="24"/>
  <c r="AZ21" i="2"/>
  <c r="J17" i="39"/>
  <c r="AZ36" i="2"/>
  <c r="L17" i="23"/>
  <c r="BJ20" i="2" s="1"/>
  <c r="BD20" i="2"/>
  <c r="L17" i="20"/>
  <c r="BJ17" i="2" s="1"/>
  <c r="BD17" i="2"/>
  <c r="BF24" i="2"/>
  <c r="AY46" i="2"/>
  <c r="BE35" i="2"/>
  <c r="K17" i="35"/>
  <c r="BH32" i="2" s="1"/>
  <c r="BB32" i="2"/>
  <c r="J16" i="50"/>
  <c r="AY47" i="2"/>
  <c r="BE18" i="2"/>
  <c r="L15" i="36"/>
  <c r="L16" i="36"/>
  <c r="BI33" i="2" s="1"/>
  <c r="BC33" i="2"/>
  <c r="AE306" i="4"/>
  <c r="AE14" i="4"/>
  <c r="BF29" i="2"/>
  <c r="K17" i="13"/>
  <c r="BH10" i="2" s="1"/>
  <c r="BB10" i="2"/>
  <c r="L17" i="27"/>
  <c r="BJ24" i="2" s="1"/>
  <c r="BD24" i="2"/>
  <c r="Z306" i="4"/>
  <c r="BE12" i="2"/>
  <c r="AL14" i="4"/>
  <c r="N306" i="4"/>
  <c r="N14" i="4"/>
  <c r="AU306" i="4"/>
  <c r="AU14" i="4"/>
  <c r="AD306" i="4"/>
  <c r="J16" i="24"/>
  <c r="AY21" i="2"/>
  <c r="D306" i="4"/>
  <c r="D14" i="4"/>
  <c r="G306" i="4"/>
  <c r="G14" i="4"/>
  <c r="K17" i="24"/>
  <c r="BH21" i="2" s="1"/>
  <c r="BB21" i="2"/>
  <c r="K16" i="37"/>
  <c r="BG34" i="2" s="1"/>
  <c r="BA34" i="2"/>
  <c r="K17" i="39"/>
  <c r="BH36" i="2" s="1"/>
  <c r="BB36" i="2"/>
  <c r="L17" i="21"/>
  <c r="BJ18" i="2" s="1"/>
  <c r="BD18" i="2"/>
  <c r="BB30" i="2"/>
  <c r="BB39" i="2"/>
  <c r="K16" i="49"/>
  <c r="BG46" i="2" s="1"/>
  <c r="BA46" i="2"/>
  <c r="L17" i="19"/>
  <c r="BD16" i="2"/>
  <c r="K16" i="44"/>
  <c r="BG41" i="2" s="1"/>
  <c r="BA41" i="2"/>
  <c r="BE28" i="2"/>
  <c r="AM306" i="4"/>
  <c r="AM14" i="4"/>
  <c r="L15" i="50"/>
  <c r="L16" i="50"/>
  <c r="BI47" i="2" s="1"/>
  <c r="BC47" i="2"/>
  <c r="K16" i="36"/>
  <c r="BG33" i="2" s="1"/>
  <c r="BA33" i="2"/>
  <c r="AB306" i="4"/>
  <c r="AB14" i="4"/>
  <c r="AI306" i="4"/>
  <c r="AI14" i="4"/>
  <c r="L17" i="32"/>
  <c r="BJ29" i="2" s="1"/>
  <c r="BD29" i="2"/>
  <c r="BF12" i="2"/>
  <c r="BE23" i="2"/>
  <c r="J16" i="13"/>
  <c r="P306" i="4"/>
  <c r="P14" i="4"/>
  <c r="AH306" i="4"/>
  <c r="BF5" i="2"/>
  <c r="L16" i="35"/>
  <c r="BI32" i="2" s="1"/>
  <c r="L15" i="35"/>
  <c r="BC32" i="2"/>
  <c r="BF23" i="2"/>
  <c r="BE16" i="2"/>
  <c r="AZ2" i="2"/>
  <c r="L17" i="40"/>
  <c r="BJ37" i="2" s="1"/>
  <c r="BD37" i="2"/>
  <c r="L15" i="49"/>
  <c r="L16" i="49"/>
  <c r="BI46" i="2" s="1"/>
  <c r="BC46" i="2"/>
  <c r="AZ50" i="2"/>
  <c r="J16" i="44"/>
  <c r="AY41" i="2"/>
  <c r="K306" i="4"/>
  <c r="K14" i="4"/>
  <c r="BE29" i="2"/>
  <c r="AZ46" i="2"/>
  <c r="L17" i="22"/>
  <c r="BJ19" i="2" s="1"/>
  <c r="BD19" i="2"/>
  <c r="AZ34" i="2"/>
  <c r="BF8" i="2"/>
  <c r="AN306" i="4"/>
  <c r="AN14" i="4"/>
  <c r="H306" i="4"/>
  <c r="H14" i="4"/>
  <c r="L306" i="4"/>
  <c r="L14" i="4"/>
  <c r="J17" i="29"/>
  <c r="AZ26" i="2"/>
  <c r="L17" i="39"/>
  <c r="BJ36" i="2" s="1"/>
  <c r="BD36" i="2"/>
  <c r="J17" i="22"/>
  <c r="AZ19" i="2"/>
  <c r="BF37" i="2"/>
  <c r="K16" i="47"/>
  <c r="BG44" i="2" s="1"/>
  <c r="AZ44" i="2"/>
  <c r="J16" i="29"/>
  <c r="AY26" i="2"/>
  <c r="K17" i="53"/>
  <c r="BH50" i="2" s="1"/>
  <c r="BB50" i="2"/>
  <c r="AZ30" i="2"/>
  <c r="L15" i="44"/>
  <c r="L16" i="44"/>
  <c r="BI41" i="2" s="1"/>
  <c r="BC41" i="2"/>
  <c r="J17" i="34"/>
  <c r="AZ31" i="2"/>
  <c r="K17" i="49"/>
  <c r="BH46" i="2" s="1"/>
  <c r="BF40" i="2"/>
  <c r="E306" i="4"/>
  <c r="E14" i="4"/>
  <c r="AJ306" i="4"/>
  <c r="AJ14" i="4"/>
  <c r="J17" i="28"/>
  <c r="AZ25" i="2"/>
  <c r="BF16" i="2"/>
  <c r="BB34" i="2"/>
  <c r="AR306" i="4"/>
  <c r="BE22" i="2"/>
  <c r="K17" i="36"/>
  <c r="BH33" i="2" s="1"/>
  <c r="L15" i="13"/>
  <c r="L16" i="13"/>
  <c r="BI10" i="2" s="1"/>
  <c r="BC10" i="2"/>
  <c r="J16" i="9"/>
  <c r="AY6" i="2"/>
  <c r="K17" i="25"/>
  <c r="BH22" i="2" s="1"/>
  <c r="BB22" i="2"/>
  <c r="L15" i="28"/>
  <c r="L16" i="28"/>
  <c r="BI25" i="2" s="1"/>
  <c r="BC25" i="2"/>
  <c r="AX306" i="4"/>
  <c r="L16" i="16"/>
  <c r="BI13" i="2" s="1"/>
  <c r="L15" i="16"/>
  <c r="BC13" i="2"/>
  <c r="K17" i="22"/>
  <c r="BH19" i="2" s="1"/>
  <c r="BB19" i="2"/>
  <c r="AO306" i="4"/>
  <c r="AO14" i="4"/>
  <c r="BB44" i="2"/>
  <c r="J17" i="44"/>
  <c r="K17" i="6" l="1"/>
  <c r="BH3" i="2" s="1"/>
  <c r="J16" i="49"/>
  <c r="BE46" i="2" s="1"/>
  <c r="L15" i="47"/>
  <c r="L16" i="47"/>
  <c r="BI44" i="2" s="1"/>
  <c r="BC44" i="2"/>
  <c r="J17" i="45"/>
  <c r="BF42" i="2" s="1"/>
  <c r="AY42" i="2"/>
  <c r="BB42" i="2"/>
  <c r="BD42" i="2"/>
  <c r="BB25" i="2"/>
  <c r="BA10" i="2"/>
  <c r="AY10" i="2"/>
  <c r="J17" i="9"/>
  <c r="BF6" i="2" s="1"/>
  <c r="BB4" i="2"/>
  <c r="BC42" i="2"/>
  <c r="L16" i="45"/>
  <c r="BI42" i="2" s="1"/>
  <c r="K17" i="51"/>
  <c r="BH48" i="2" s="1"/>
  <c r="K17" i="9"/>
  <c r="BH6" i="2" s="1"/>
  <c r="AY34" i="2"/>
  <c r="J16" i="47"/>
  <c r="BE44" i="2" s="1"/>
  <c r="AY44" i="2"/>
  <c r="BA6" i="2"/>
  <c r="J16" i="5"/>
  <c r="BE2" i="2" s="1"/>
  <c r="BD23" i="2"/>
  <c r="L17" i="25"/>
  <c r="BJ22" i="2" s="1"/>
  <c r="AS14" i="4"/>
  <c r="AQ14" i="4"/>
  <c r="AA42" i="2" s="1"/>
  <c r="AZ14" i="4"/>
  <c r="AR14" i="4"/>
  <c r="L16" i="37"/>
  <c r="BI34" i="2" s="1"/>
  <c r="AD14" i="4"/>
  <c r="AT14" i="4"/>
  <c r="AT302" i="4" s="1"/>
  <c r="I14" i="4"/>
  <c r="Q14" i="4"/>
  <c r="AA16" i="2" s="1"/>
  <c r="N2" i="19" s="1"/>
  <c r="N17" i="19" s="1"/>
  <c r="L15" i="9"/>
  <c r="L17" i="9" s="1"/>
  <c r="U14" i="4"/>
  <c r="AK14" i="4"/>
  <c r="AK302" i="4" s="1"/>
  <c r="AK305" i="4" s="1"/>
  <c r="AC14" i="4"/>
  <c r="L16" i="41"/>
  <c r="BI38" i="2" s="1"/>
  <c r="Z14" i="4"/>
  <c r="AA25" i="2" s="1"/>
  <c r="N2" i="28" s="1"/>
  <c r="N17" i="28" s="1"/>
  <c r="R14" i="4"/>
  <c r="R302" i="4" s="1"/>
  <c r="R305" i="4" s="1"/>
  <c r="AH14" i="4"/>
  <c r="AA33" i="2" s="1"/>
  <c r="N2" i="36" s="1"/>
  <c r="N17" i="36" s="1"/>
  <c r="L15" i="11"/>
  <c r="BD8" i="2" s="1"/>
  <c r="L16" i="11"/>
  <c r="BI8" i="2" s="1"/>
  <c r="L17" i="8"/>
  <c r="BJ5" i="2" s="1"/>
  <c r="L17" i="43"/>
  <c r="BJ40" i="2" s="1"/>
  <c r="J14" i="4"/>
  <c r="J302" i="4" s="1"/>
  <c r="J305" i="4" s="1"/>
  <c r="AX14" i="4"/>
  <c r="AX302" i="4" s="1"/>
  <c r="M14" i="4"/>
  <c r="AA12" i="2" s="1"/>
  <c r="N2" i="15" s="1"/>
  <c r="N17" i="15" s="1"/>
  <c r="BC6" i="2"/>
  <c r="BC38" i="2"/>
  <c r="K17" i="29"/>
  <c r="BH26" i="2" s="1"/>
  <c r="K16" i="7"/>
  <c r="BG4" i="2" s="1"/>
  <c r="BA4" i="2"/>
  <c r="J16" i="10"/>
  <c r="J17" i="10"/>
  <c r="AY7" i="2"/>
  <c r="BA8" i="2"/>
  <c r="K16" i="11"/>
  <c r="BG8" i="2" s="1"/>
  <c r="J16" i="12"/>
  <c r="AY9" i="2"/>
  <c r="L16" i="48"/>
  <c r="BI45" i="2" s="1"/>
  <c r="L15" i="48"/>
  <c r="BC45" i="2"/>
  <c r="K16" i="14"/>
  <c r="BG11" i="2" s="1"/>
  <c r="BA11" i="2"/>
  <c r="BA9" i="2"/>
  <c r="K16" i="12"/>
  <c r="BG9" i="2" s="1"/>
  <c r="K17" i="10"/>
  <c r="BH7" i="2" s="1"/>
  <c r="BB7" i="2"/>
  <c r="BC51" i="2"/>
  <c r="L15" i="54"/>
  <c r="L16" i="54"/>
  <c r="BI51" i="2" s="1"/>
  <c r="L16" i="12"/>
  <c r="BI9" i="2" s="1"/>
  <c r="L15" i="12"/>
  <c r="BC9" i="2"/>
  <c r="AY48" i="2"/>
  <c r="J16" i="51"/>
  <c r="K17" i="14"/>
  <c r="BH11" i="2" s="1"/>
  <c r="BB11" i="2"/>
  <c r="K16" i="54"/>
  <c r="BG51" i="2" s="1"/>
  <c r="BA51" i="2"/>
  <c r="K16" i="52"/>
  <c r="BG49" i="2" s="1"/>
  <c r="BA49" i="2"/>
  <c r="K17" i="54"/>
  <c r="BH51" i="2" s="1"/>
  <c r="BB51" i="2"/>
  <c r="BA48" i="2"/>
  <c r="K16" i="51"/>
  <c r="BG48" i="2" s="1"/>
  <c r="AY11" i="2"/>
  <c r="J17" i="14"/>
  <c r="J16" i="14"/>
  <c r="L15" i="14"/>
  <c r="L16" i="14"/>
  <c r="BI11" i="2" s="1"/>
  <c r="BC11" i="2"/>
  <c r="L15" i="52"/>
  <c r="L16" i="52"/>
  <c r="BI49" i="2" s="1"/>
  <c r="BC49" i="2"/>
  <c r="J17" i="54"/>
  <c r="J16" i="54"/>
  <c r="AY51" i="2"/>
  <c r="BA3" i="2"/>
  <c r="K16" i="6"/>
  <c r="BG3" i="2" s="1"/>
  <c r="K16" i="46"/>
  <c r="BG43" i="2" s="1"/>
  <c r="BA43" i="2"/>
  <c r="L15" i="7"/>
  <c r="BC4" i="2"/>
  <c r="L16" i="7"/>
  <c r="BI4" i="2" s="1"/>
  <c r="AY49" i="2"/>
  <c r="J17" i="52"/>
  <c r="J16" i="52"/>
  <c r="L15" i="6"/>
  <c r="BC3" i="2"/>
  <c r="L16" i="6"/>
  <c r="BI3" i="2" s="1"/>
  <c r="L15" i="46"/>
  <c r="L16" i="46"/>
  <c r="BI43" i="2" s="1"/>
  <c r="BC43" i="2"/>
  <c r="K16" i="48"/>
  <c r="BG45" i="2" s="1"/>
  <c r="BA45" i="2"/>
  <c r="BB49" i="2"/>
  <c r="K17" i="52"/>
  <c r="BH49" i="2" s="1"/>
  <c r="BA7" i="2"/>
  <c r="K16" i="10"/>
  <c r="BG7" i="2" s="1"/>
  <c r="J17" i="12"/>
  <c r="AZ9" i="2"/>
  <c r="AY3" i="2"/>
  <c r="J16" i="6"/>
  <c r="J17" i="46"/>
  <c r="J16" i="46"/>
  <c r="AY43" i="2"/>
  <c r="BB45" i="2"/>
  <c r="K17" i="48"/>
  <c r="BH45" i="2" s="1"/>
  <c r="L16" i="51"/>
  <c r="BI48" i="2" s="1"/>
  <c r="BC48" i="2"/>
  <c r="L15" i="51"/>
  <c r="BJ16" i="2"/>
  <c r="AY4" i="2"/>
  <c r="J16" i="7"/>
  <c r="L15" i="10"/>
  <c r="L16" i="10"/>
  <c r="BI7" i="2" s="1"/>
  <c r="BC7" i="2"/>
  <c r="K17" i="12"/>
  <c r="BH9" i="2" s="1"/>
  <c r="BB9" i="2"/>
  <c r="K17" i="46"/>
  <c r="BH43" i="2" s="1"/>
  <c r="BB43" i="2"/>
  <c r="J16" i="48"/>
  <c r="AY45" i="2"/>
  <c r="J17" i="48"/>
  <c r="AY38" i="2"/>
  <c r="J16" i="41"/>
  <c r="BE38" i="2" s="1"/>
  <c r="AY39" i="2"/>
  <c r="J16" i="42"/>
  <c r="K16" i="42"/>
  <c r="BG39" i="2" s="1"/>
  <c r="BA39" i="2"/>
  <c r="BC34" i="2"/>
  <c r="L15" i="42"/>
  <c r="L16" i="42"/>
  <c r="BI39" i="2" s="1"/>
  <c r="BC39" i="2"/>
  <c r="BB38" i="2"/>
  <c r="K17" i="41"/>
  <c r="BH38" i="2" s="1"/>
  <c r="J17" i="37"/>
  <c r="BF34" i="2" s="1"/>
  <c r="AZ38" i="2"/>
  <c r="J17" i="41"/>
  <c r="BF38" i="2" s="1"/>
  <c r="K16" i="41"/>
  <c r="BG38" i="2" s="1"/>
  <c r="BA38" i="2"/>
  <c r="BD31" i="2"/>
  <c r="L17" i="34"/>
  <c r="BJ31" i="2" s="1"/>
  <c r="K17" i="33"/>
  <c r="BH30" i="2" s="1"/>
  <c r="BF28" i="2"/>
  <c r="AZ27" i="2"/>
  <c r="J17" i="30"/>
  <c r="J16" i="30"/>
  <c r="AY27" i="2"/>
  <c r="K16" i="30"/>
  <c r="BG27" i="2" s="1"/>
  <c r="BA27" i="2"/>
  <c r="J16" i="33"/>
  <c r="AY30" i="2"/>
  <c r="K17" i="30"/>
  <c r="BH27" i="2" s="1"/>
  <c r="BB27" i="2"/>
  <c r="L16" i="30"/>
  <c r="BI27" i="2" s="1"/>
  <c r="BC27" i="2"/>
  <c r="L15" i="30"/>
  <c r="K16" i="33"/>
  <c r="BG30" i="2" s="1"/>
  <c r="BA30" i="2"/>
  <c r="L16" i="33"/>
  <c r="BI30" i="2" s="1"/>
  <c r="L15" i="33"/>
  <c r="BC30" i="2"/>
  <c r="BA2" i="2"/>
  <c r="BC2" i="2"/>
  <c r="L16" i="5"/>
  <c r="BI2" i="2" s="1"/>
  <c r="K17" i="5"/>
  <c r="BH2" i="2" s="1"/>
  <c r="BB2" i="2"/>
  <c r="J17" i="5"/>
  <c r="BE26" i="2"/>
  <c r="AB302" i="4"/>
  <c r="AB305" i="4" s="1"/>
  <c r="AA27" i="2"/>
  <c r="N2" i="30" s="1"/>
  <c r="AB15" i="4"/>
  <c r="AB27" i="2" s="1"/>
  <c r="P2" i="30" s="1"/>
  <c r="L17" i="28"/>
  <c r="BJ25" i="2" s="1"/>
  <c r="BD25" i="2"/>
  <c r="AZ302" i="4"/>
  <c r="AZ305" i="4" s="1"/>
  <c r="AA51" i="2"/>
  <c r="AZ15" i="4"/>
  <c r="AB51" i="2" s="1"/>
  <c r="AN302" i="4"/>
  <c r="AN305" i="4" s="1"/>
  <c r="AN15" i="4"/>
  <c r="AB39" i="2" s="1"/>
  <c r="P2" i="42" s="1"/>
  <c r="AA39" i="2"/>
  <c r="N2" i="42" s="1"/>
  <c r="BE41" i="2"/>
  <c r="I302" i="4"/>
  <c r="I305" i="4" s="1"/>
  <c r="I15" i="4"/>
  <c r="AB8" i="2" s="1"/>
  <c r="P2" i="11" s="1"/>
  <c r="AA8" i="2"/>
  <c r="N2" i="11" s="1"/>
  <c r="BE21" i="2"/>
  <c r="AL302" i="4"/>
  <c r="AL305" i="4" s="1"/>
  <c r="AA37" i="2"/>
  <c r="N2" i="40" s="1"/>
  <c r="N17" i="40" s="1"/>
  <c r="AL15" i="4"/>
  <c r="AB37" i="2" s="1"/>
  <c r="P2" i="40" s="1"/>
  <c r="P17" i="40" s="1"/>
  <c r="BF21" i="2"/>
  <c r="V302" i="4"/>
  <c r="V305" i="4" s="1"/>
  <c r="AA21" i="2"/>
  <c r="N2" i="24" s="1"/>
  <c r="N17" i="24" s="1"/>
  <c r="V15" i="4"/>
  <c r="AB21" i="2" s="1"/>
  <c r="P2" i="24" s="1"/>
  <c r="BF4" i="2"/>
  <c r="BE25" i="2"/>
  <c r="BF13" i="2"/>
  <c r="BF39" i="2"/>
  <c r="BF48" i="2"/>
  <c r="BF31" i="2"/>
  <c r="L17" i="44"/>
  <c r="BJ41" i="2" s="1"/>
  <c r="BD41" i="2"/>
  <c r="BF19" i="2"/>
  <c r="BE10" i="2"/>
  <c r="L17" i="50"/>
  <c r="BD47" i="2"/>
  <c r="AD302" i="4"/>
  <c r="AD305" i="4" s="1"/>
  <c r="AA29" i="2"/>
  <c r="N2" i="32" s="1"/>
  <c r="N17" i="32" s="1"/>
  <c r="AD15" i="4"/>
  <c r="AB29" i="2" s="1"/>
  <c r="P2" i="32" s="1"/>
  <c r="P17" i="32" s="1"/>
  <c r="G29" i="2" s="1"/>
  <c r="W302" i="4"/>
  <c r="W305" i="4" s="1"/>
  <c r="W15" i="4"/>
  <c r="AB22" i="2" s="1"/>
  <c r="P2" i="25" s="1"/>
  <c r="AA22" i="2"/>
  <c r="N2" i="25" s="1"/>
  <c r="N17" i="25" s="1"/>
  <c r="BF33" i="2"/>
  <c r="T302" i="4"/>
  <c r="T305" i="4" s="1"/>
  <c r="AA19" i="2"/>
  <c r="N2" i="22" s="1"/>
  <c r="N17" i="22" s="1"/>
  <c r="T15" i="4"/>
  <c r="AB19" i="2" s="1"/>
  <c r="P2" i="22" s="1"/>
  <c r="P17" i="22" s="1"/>
  <c r="G19" i="2" s="1"/>
  <c r="L17" i="37"/>
  <c r="BJ34" i="2" s="1"/>
  <c r="BD34" i="2"/>
  <c r="BF17" i="2"/>
  <c r="BF44" i="2"/>
  <c r="L17" i="16"/>
  <c r="BJ13" i="2" s="1"/>
  <c r="BD13" i="2"/>
  <c r="AR302" i="4"/>
  <c r="AR305" i="4" s="1"/>
  <c r="AA43" i="2"/>
  <c r="AR15" i="4"/>
  <c r="AB43" i="2" s="1"/>
  <c r="BF50" i="2"/>
  <c r="L17" i="49"/>
  <c r="BJ46" i="2" s="1"/>
  <c r="BD46" i="2"/>
  <c r="L17" i="36"/>
  <c r="BJ33" i="2" s="1"/>
  <c r="BD33" i="2"/>
  <c r="L17" i="41"/>
  <c r="BD38" i="2"/>
  <c r="AP302" i="4"/>
  <c r="AP305" i="4" s="1"/>
  <c r="AA41" i="2"/>
  <c r="AP15" i="4"/>
  <c r="AB41" i="2" s="1"/>
  <c r="BE32" i="2"/>
  <c r="L17" i="53"/>
  <c r="BJ50" i="2" s="1"/>
  <c r="BD50" i="2"/>
  <c r="BF3" i="2"/>
  <c r="AF302" i="4"/>
  <c r="AF305" i="4" s="1"/>
  <c r="AF15" i="4"/>
  <c r="AB31" i="2" s="1"/>
  <c r="P2" i="34" s="1"/>
  <c r="AA31" i="2"/>
  <c r="AA302" i="4"/>
  <c r="AA305" i="4" s="1"/>
  <c r="AA15" i="4"/>
  <c r="AB26" i="2" s="1"/>
  <c r="P2" i="29" s="1"/>
  <c r="AA26" i="2"/>
  <c r="N2" i="29" s="1"/>
  <c r="N17" i="29" s="1"/>
  <c r="BF30" i="2"/>
  <c r="AC302" i="4"/>
  <c r="AC305" i="4" s="1"/>
  <c r="AC15" i="4"/>
  <c r="AB28" i="2" s="1"/>
  <c r="P2" i="31" s="1"/>
  <c r="P17" i="31" s="1"/>
  <c r="AA28" i="2"/>
  <c r="N2" i="31" s="1"/>
  <c r="N17" i="31" s="1"/>
  <c r="G302" i="4"/>
  <c r="G305" i="4" s="1"/>
  <c r="G15" i="4"/>
  <c r="AB6" i="2" s="1"/>
  <c r="P2" i="9" s="1"/>
  <c r="AA6" i="2"/>
  <c r="N2" i="9" s="1"/>
  <c r="N17" i="9" s="1"/>
  <c r="AU302" i="4"/>
  <c r="AU305" i="4" s="1"/>
  <c r="AU15" i="4"/>
  <c r="AB46" i="2" s="1"/>
  <c r="AA46" i="2"/>
  <c r="F302" i="4"/>
  <c r="F305" i="4" s="1"/>
  <c r="AA5" i="2"/>
  <c r="N2" i="8" s="1"/>
  <c r="N17" i="8" s="1"/>
  <c r="F15" i="4"/>
  <c r="AB5" i="2" s="1"/>
  <c r="P2" i="8" s="1"/>
  <c r="BE33" i="2"/>
  <c r="Y302" i="4"/>
  <c r="Y305" i="4" s="1"/>
  <c r="Y15" i="4"/>
  <c r="AB24" i="2" s="1"/>
  <c r="P2" i="27" s="1"/>
  <c r="P17" i="27" s="1"/>
  <c r="G24" i="2" s="1"/>
  <c r="AA24" i="2"/>
  <c r="N2" i="27" s="1"/>
  <c r="N17" i="27" s="1"/>
  <c r="AA45" i="2"/>
  <c r="BE42" i="2"/>
  <c r="BE6" i="2"/>
  <c r="BF26" i="2"/>
  <c r="AJ302" i="4"/>
  <c r="AJ305" i="4" s="1"/>
  <c r="AA35" i="2"/>
  <c r="N2" i="38" s="1"/>
  <c r="N17" i="38" s="1"/>
  <c r="AJ15" i="4"/>
  <c r="AB35" i="2" s="1"/>
  <c r="P2" i="38" s="1"/>
  <c r="P17" i="38" s="1"/>
  <c r="L302" i="4"/>
  <c r="L305" i="4" s="1"/>
  <c r="AA11" i="2"/>
  <c r="L15" i="4"/>
  <c r="AB11" i="2" s="1"/>
  <c r="AH302" i="4"/>
  <c r="AH305" i="4" s="1"/>
  <c r="AH15" i="4"/>
  <c r="AB33" i="2" s="1"/>
  <c r="P2" i="36" s="1"/>
  <c r="AM302" i="4"/>
  <c r="AM305" i="4" s="1"/>
  <c r="AM15" i="4"/>
  <c r="AB38" i="2" s="1"/>
  <c r="P2" i="41" s="1"/>
  <c r="AA38" i="2"/>
  <c r="N2" i="41" s="1"/>
  <c r="BF36" i="2"/>
  <c r="L17" i="24"/>
  <c r="BJ21" i="2" s="1"/>
  <c r="BD21" i="2"/>
  <c r="X302" i="4"/>
  <c r="X305" i="4" s="1"/>
  <c r="X15" i="4"/>
  <c r="AB23" i="2" s="1"/>
  <c r="P2" i="26" s="1"/>
  <c r="P17" i="26" s="1"/>
  <c r="AA23" i="2"/>
  <c r="N2" i="26" s="1"/>
  <c r="N17" i="26" s="1"/>
  <c r="BE50" i="2"/>
  <c r="AY302" i="4"/>
  <c r="AY305" i="4" s="1"/>
  <c r="AA50" i="2"/>
  <c r="AY15" i="4"/>
  <c r="AB50" i="2" s="1"/>
  <c r="AG302" i="4"/>
  <c r="AG305" i="4" s="1"/>
  <c r="AG15" i="4"/>
  <c r="AB32" i="2" s="1"/>
  <c r="P2" i="35" s="1"/>
  <c r="AA32" i="2"/>
  <c r="N2" i="35" s="1"/>
  <c r="N17" i="35" s="1"/>
  <c r="BF46" i="2"/>
  <c r="L17" i="5"/>
  <c r="BJ2" i="2" s="1"/>
  <c r="BD2" i="2"/>
  <c r="L17" i="35"/>
  <c r="BJ32" i="2" s="1"/>
  <c r="BD32" i="2"/>
  <c r="AI302" i="4"/>
  <c r="AI305" i="4" s="1"/>
  <c r="AI15" i="4"/>
  <c r="AB34" i="2" s="1"/>
  <c r="P2" i="37" s="1"/>
  <c r="AA34" i="2"/>
  <c r="N2" i="37" s="1"/>
  <c r="N17" i="37" s="1"/>
  <c r="D302" i="4"/>
  <c r="D305" i="4" s="1"/>
  <c r="AA3" i="2"/>
  <c r="N2" i="6" s="1"/>
  <c r="D15" i="4"/>
  <c r="AB3" i="2" s="1"/>
  <c r="P2" i="6" s="1"/>
  <c r="N302" i="4"/>
  <c r="N305" i="4" s="1"/>
  <c r="AA13" i="2"/>
  <c r="N2" i="16" s="1"/>
  <c r="N17" i="16" s="1"/>
  <c r="N15" i="4"/>
  <c r="AB13" i="2" s="1"/>
  <c r="P2" i="16" s="1"/>
  <c r="AW302" i="4"/>
  <c r="AW305" i="4" s="1"/>
  <c r="AW15" i="4"/>
  <c r="AB48" i="2" s="1"/>
  <c r="AA48" i="2"/>
  <c r="Q302" i="4"/>
  <c r="Q305" i="4" s="1"/>
  <c r="Q15" i="4"/>
  <c r="AB16" i="2" s="1"/>
  <c r="P2" i="19" s="1"/>
  <c r="P17" i="19" s="1"/>
  <c r="BF22" i="2"/>
  <c r="AV302" i="4"/>
  <c r="AV305" i="4" s="1"/>
  <c r="AV15" i="4"/>
  <c r="AB47" i="2" s="1"/>
  <c r="AA47" i="2"/>
  <c r="BF41" i="2"/>
  <c r="BF25" i="2"/>
  <c r="AO302" i="4"/>
  <c r="AO305" i="4" s="1"/>
  <c r="AO15" i="4"/>
  <c r="AB40" i="2" s="1"/>
  <c r="P2" i="43" s="1"/>
  <c r="P17" i="43" s="1"/>
  <c r="AA40" i="2"/>
  <c r="N2" i="43" s="1"/>
  <c r="N17" i="43" s="1"/>
  <c r="AQ302" i="4"/>
  <c r="AQ305" i="4" s="1"/>
  <c r="AQ15" i="4"/>
  <c r="AB42" i="2" s="1"/>
  <c r="K302" i="4"/>
  <c r="K305" i="4" s="1"/>
  <c r="K15" i="4"/>
  <c r="AB10" i="2" s="1"/>
  <c r="P2" i="13" s="1"/>
  <c r="AA10" i="2"/>
  <c r="N2" i="13" s="1"/>
  <c r="N17" i="13" s="1"/>
  <c r="L17" i="13"/>
  <c r="BJ10" i="2" s="1"/>
  <c r="BD10" i="2"/>
  <c r="E302" i="4"/>
  <c r="E305" i="4" s="1"/>
  <c r="E15" i="4"/>
  <c r="AB4" i="2" s="1"/>
  <c r="P2" i="7" s="1"/>
  <c r="AA4" i="2"/>
  <c r="N2" i="7" s="1"/>
  <c r="H302" i="4"/>
  <c r="H305" i="4" s="1"/>
  <c r="H15" i="4"/>
  <c r="AB7" i="2" s="1"/>
  <c r="P2" i="10" s="1"/>
  <c r="AA7" i="2"/>
  <c r="N2" i="10" s="1"/>
  <c r="P302" i="4"/>
  <c r="P305" i="4" s="1"/>
  <c r="P15" i="4"/>
  <c r="AB15" i="2" s="1"/>
  <c r="P2" i="18" s="1"/>
  <c r="P17" i="18" s="1"/>
  <c r="G15" i="2" s="1"/>
  <c r="AA15" i="2"/>
  <c r="N2" i="18" s="1"/>
  <c r="N17" i="18" s="1"/>
  <c r="U302" i="4"/>
  <c r="U305" i="4" s="1"/>
  <c r="U15" i="4"/>
  <c r="AB20" i="2" s="1"/>
  <c r="P2" i="23" s="1"/>
  <c r="AA20" i="2"/>
  <c r="N2" i="23" s="1"/>
  <c r="N17" i="23" s="1"/>
  <c r="Z302" i="4"/>
  <c r="Z305" i="4" s="1"/>
  <c r="AE302" i="4"/>
  <c r="AE305" i="4" s="1"/>
  <c r="AE15" i="4"/>
  <c r="AB30" i="2" s="1"/>
  <c r="P2" i="33" s="1"/>
  <c r="AA30" i="2"/>
  <c r="BE34" i="2"/>
  <c r="O302" i="4"/>
  <c r="O305" i="4" s="1"/>
  <c r="O15" i="4"/>
  <c r="AB14" i="2" s="1"/>
  <c r="P2" i="17" s="1"/>
  <c r="AA14" i="2"/>
  <c r="N2" i="17" s="1"/>
  <c r="N17" i="17" s="1"/>
  <c r="S302" i="4"/>
  <c r="S305" i="4" s="1"/>
  <c r="S15" i="4"/>
  <c r="AB18" i="2" s="1"/>
  <c r="P2" i="21" s="1"/>
  <c r="AA18" i="2"/>
  <c r="N2" i="21" s="1"/>
  <c r="N17" i="21" s="1"/>
  <c r="L17" i="29"/>
  <c r="BJ26" i="2" s="1"/>
  <c r="BD26" i="2"/>
  <c r="C302" i="4"/>
  <c r="C305" i="4" s="1"/>
  <c r="C15" i="4"/>
  <c r="AB2" i="2" s="1"/>
  <c r="P2" i="5" s="1"/>
  <c r="AA2" i="2"/>
  <c r="N2" i="5" s="1"/>
  <c r="AS302" i="4"/>
  <c r="AS15" i="4"/>
  <c r="AB44" i="2" s="1"/>
  <c r="AA44" i="2"/>
  <c r="BE47" i="2"/>
  <c r="BD6" i="2"/>
  <c r="M15" i="4"/>
  <c r="AB12" i="2" s="1"/>
  <c r="P2" i="15" s="1"/>
  <c r="P17" i="15" s="1"/>
  <c r="BD44" i="2" l="1"/>
  <c r="L17" i="47"/>
  <c r="BJ44" i="2" s="1"/>
  <c r="P17" i="25"/>
  <c r="G22" i="2" s="1"/>
  <c r="AT15" i="4"/>
  <c r="AB45" i="2" s="1"/>
  <c r="L17" i="11"/>
  <c r="P17" i="11" s="1"/>
  <c r="G8" i="2" s="1"/>
  <c r="L309" i="4"/>
  <c r="Z15" i="4"/>
  <c r="AB25" i="2" s="1"/>
  <c r="P2" i="28" s="1"/>
  <c r="AA36" i="2"/>
  <c r="N2" i="39" s="1"/>
  <c r="N17" i="39" s="1"/>
  <c r="F36" i="2" s="1"/>
  <c r="AK15" i="4"/>
  <c r="AB36" i="2" s="1"/>
  <c r="P2" i="39" s="1"/>
  <c r="P17" i="39" s="1"/>
  <c r="G36" i="2" s="1"/>
  <c r="P17" i="8"/>
  <c r="G5" i="2" s="1"/>
  <c r="Q309" i="4"/>
  <c r="M302" i="4"/>
  <c r="M305" i="4" s="1"/>
  <c r="R15" i="4"/>
  <c r="AB17" i="2" s="1"/>
  <c r="P2" i="20" s="1"/>
  <c r="P17" i="20" s="1"/>
  <c r="G17" i="2" s="1"/>
  <c r="AA17" i="2"/>
  <c r="N2" i="20" s="1"/>
  <c r="N17" i="20" s="1"/>
  <c r="F17" i="2" s="1"/>
  <c r="AX15" i="4"/>
  <c r="AB49" i="2" s="1"/>
  <c r="AE309" i="4"/>
  <c r="X309" i="4"/>
  <c r="AC309" i="4"/>
  <c r="AA49" i="2"/>
  <c r="AD309" i="4"/>
  <c r="AZ309" i="4"/>
  <c r="AI309" i="4"/>
  <c r="N17" i="11"/>
  <c r="F8" i="2" s="1"/>
  <c r="J15" i="4"/>
  <c r="AB9" i="2" s="1"/>
  <c r="P2" i="12" s="1"/>
  <c r="AR309" i="4"/>
  <c r="AJ309" i="4"/>
  <c r="F309" i="4"/>
  <c r="AP309" i="4"/>
  <c r="AA9" i="2"/>
  <c r="N2" i="12" s="1"/>
  <c r="N17" i="12" s="1"/>
  <c r="N309" i="4"/>
  <c r="AV309" i="4"/>
  <c r="AN309" i="4"/>
  <c r="AX305" i="4"/>
  <c r="AX309" i="4"/>
  <c r="AQ309" i="4"/>
  <c r="AG309" i="4"/>
  <c r="W309" i="4"/>
  <c r="AL309" i="4"/>
  <c r="AY309" i="4"/>
  <c r="AF309" i="4"/>
  <c r="AH309" i="4"/>
  <c r="Z309" i="4"/>
  <c r="Y309" i="4"/>
  <c r="G309" i="4"/>
  <c r="K309" i="4"/>
  <c r="V309" i="4"/>
  <c r="P17" i="9"/>
  <c r="G6" i="2" s="1"/>
  <c r="AB309" i="4"/>
  <c r="AM309" i="4"/>
  <c r="AA309" i="4"/>
  <c r="R309" i="4"/>
  <c r="AK309" i="4"/>
  <c r="C309" i="4"/>
  <c r="O309" i="4"/>
  <c r="T309" i="4"/>
  <c r="I309" i="4"/>
  <c r="D309" i="4"/>
  <c r="BF9" i="2"/>
  <c r="P17" i="16"/>
  <c r="G13" i="2" s="1"/>
  <c r="BE11" i="2"/>
  <c r="G12" i="2"/>
  <c r="BF7" i="2"/>
  <c r="BF45" i="2"/>
  <c r="BF11" i="2"/>
  <c r="P17" i="17"/>
  <c r="G14" i="2" s="1"/>
  <c r="BE45" i="2"/>
  <c r="L17" i="10"/>
  <c r="BJ7" i="2" s="1"/>
  <c r="BD7" i="2"/>
  <c r="BE43" i="2"/>
  <c r="BD3" i="2"/>
  <c r="L17" i="6"/>
  <c r="BE51" i="2"/>
  <c r="P17" i="13"/>
  <c r="G10" i="2" s="1"/>
  <c r="L17" i="48"/>
  <c r="BJ45" i="2" s="1"/>
  <c r="BD45" i="2"/>
  <c r="N17" i="10"/>
  <c r="F7" i="2" s="1"/>
  <c r="BE7" i="2"/>
  <c r="BF2" i="2"/>
  <c r="P17" i="5"/>
  <c r="G2" i="2" s="1"/>
  <c r="N17" i="7"/>
  <c r="F4" i="2" s="1"/>
  <c r="BE4" i="2"/>
  <c r="BF43" i="2"/>
  <c r="BE49" i="2"/>
  <c r="L17" i="7"/>
  <c r="BD4" i="2"/>
  <c r="BF51" i="2"/>
  <c r="L17" i="12"/>
  <c r="BJ9" i="2" s="1"/>
  <c r="BD9" i="2"/>
  <c r="G23" i="2"/>
  <c r="L17" i="51"/>
  <c r="BD48" i="2"/>
  <c r="N17" i="6"/>
  <c r="F3" i="2" s="1"/>
  <c r="BE3" i="2"/>
  <c r="BF49" i="2"/>
  <c r="L17" i="14"/>
  <c r="BJ11" i="2" s="1"/>
  <c r="BD11" i="2"/>
  <c r="G16" i="2"/>
  <c r="P17" i="41"/>
  <c r="G38" i="2" s="1"/>
  <c r="P17" i="23"/>
  <c r="G20" i="2" s="1"/>
  <c r="P17" i="24"/>
  <c r="G21" i="2" s="1"/>
  <c r="BE9" i="2"/>
  <c r="BE48" i="2"/>
  <c r="P17" i="21"/>
  <c r="G18" i="2" s="1"/>
  <c r="N17" i="41"/>
  <c r="F38" i="2" s="1"/>
  <c r="N17" i="5"/>
  <c r="F2" i="2" s="1"/>
  <c r="BD43" i="2"/>
  <c r="L17" i="46"/>
  <c r="BJ43" i="2" s="1"/>
  <c r="L17" i="52"/>
  <c r="BJ49" i="2" s="1"/>
  <c r="BD49" i="2"/>
  <c r="L17" i="54"/>
  <c r="BJ51" i="2" s="1"/>
  <c r="BD51" i="2"/>
  <c r="BD39" i="2"/>
  <c r="L17" i="42"/>
  <c r="N17" i="42"/>
  <c r="F39" i="2" s="1"/>
  <c r="BE39" i="2"/>
  <c r="G37" i="2"/>
  <c r="G35" i="2"/>
  <c r="G40" i="2"/>
  <c r="P17" i="35"/>
  <c r="G32" i="2" s="1"/>
  <c r="P17" i="36"/>
  <c r="G33" i="2" s="1"/>
  <c r="P17" i="37"/>
  <c r="G34" i="2" s="1"/>
  <c r="G28" i="2"/>
  <c r="P17" i="34"/>
  <c r="G31" i="2" s="1"/>
  <c r="BF27" i="2"/>
  <c r="BE30" i="2"/>
  <c r="BD27" i="2"/>
  <c r="L17" i="30"/>
  <c r="BJ27" i="2" s="1"/>
  <c r="P17" i="29"/>
  <c r="G26" i="2" s="1"/>
  <c r="L17" i="33"/>
  <c r="BD30" i="2"/>
  <c r="P17" i="28"/>
  <c r="G25" i="2" s="1"/>
  <c r="N17" i="30"/>
  <c r="N19" i="30" s="1"/>
  <c r="BE27" i="2"/>
  <c r="F21" i="2"/>
  <c r="N19" i="24"/>
  <c r="F10" i="2"/>
  <c r="N19" i="13"/>
  <c r="N19" i="36"/>
  <c r="F33" i="2"/>
  <c r="N19" i="29"/>
  <c r="F26" i="2"/>
  <c r="N19" i="35"/>
  <c r="F32" i="2"/>
  <c r="F25" i="2"/>
  <c r="N19" i="28"/>
  <c r="F12" i="2"/>
  <c r="N19" i="15"/>
  <c r="S309" i="4"/>
  <c r="F18" i="2"/>
  <c r="N19" i="21"/>
  <c r="F34" i="2"/>
  <c r="N19" i="37"/>
  <c r="E309" i="4"/>
  <c r="AU309" i="4"/>
  <c r="N19" i="38"/>
  <c r="F35" i="2"/>
  <c r="F24" i="2"/>
  <c r="N19" i="27"/>
  <c r="P309" i="4"/>
  <c r="F13" i="2"/>
  <c r="N19" i="16"/>
  <c r="F15" i="2"/>
  <c r="N19" i="18"/>
  <c r="N19" i="43"/>
  <c r="F40" i="2"/>
  <c r="F23" i="2"/>
  <c r="N19" i="26"/>
  <c r="H309" i="4"/>
  <c r="F5" i="2"/>
  <c r="N19" i="8"/>
  <c r="F6" i="2"/>
  <c r="N19" i="9"/>
  <c r="N19" i="11"/>
  <c r="U309" i="4"/>
  <c r="F19" i="2"/>
  <c r="N19" i="22"/>
  <c r="BJ47" i="2"/>
  <c r="N19" i="17"/>
  <c r="F14" i="2"/>
  <c r="N19" i="19"/>
  <c r="F16" i="2"/>
  <c r="P2" i="51"/>
  <c r="P2" i="54"/>
  <c r="P2" i="46"/>
  <c r="P2" i="49"/>
  <c r="P17" i="49" s="1"/>
  <c r="P2" i="52"/>
  <c r="P2" i="47"/>
  <c r="P2" i="53"/>
  <c r="P17" i="53" s="1"/>
  <c r="P2" i="45"/>
  <c r="P2" i="48"/>
  <c r="P2" i="44"/>
  <c r="P17" i="44" s="1"/>
  <c r="P2" i="50"/>
  <c r="P17" i="50" s="1"/>
  <c r="P2" i="14"/>
  <c r="F28" i="2"/>
  <c r="N19" i="31"/>
  <c r="BJ38" i="2"/>
  <c r="N19" i="23"/>
  <c r="F20" i="2"/>
  <c r="N2" i="48"/>
  <c r="N17" i="48" s="1"/>
  <c r="N2" i="51"/>
  <c r="N17" i="51" s="1"/>
  <c r="N2" i="54"/>
  <c r="N17" i="54" s="1"/>
  <c r="N2" i="46"/>
  <c r="N17" i="46" s="1"/>
  <c r="N2" i="49"/>
  <c r="N17" i="49" s="1"/>
  <c r="N2" i="52"/>
  <c r="N17" i="52" s="1"/>
  <c r="N2" i="50"/>
  <c r="N17" i="50" s="1"/>
  <c r="N2" i="53"/>
  <c r="N17" i="53" s="1"/>
  <c r="N2" i="45"/>
  <c r="N17" i="45" s="1"/>
  <c r="N2" i="44"/>
  <c r="N17" i="44" s="1"/>
  <c r="N2" i="47"/>
  <c r="N17" i="47" s="1"/>
  <c r="N2" i="14"/>
  <c r="N17" i="14" s="1"/>
  <c r="F37" i="2"/>
  <c r="N19" i="40"/>
  <c r="AS305" i="4"/>
  <c r="AS309" i="4"/>
  <c r="AT305" i="4"/>
  <c r="AT309" i="4"/>
  <c r="F29" i="2"/>
  <c r="N19" i="32"/>
  <c r="N2" i="33"/>
  <c r="N17" i="33" s="1"/>
  <c r="N2" i="34"/>
  <c r="N17" i="34" s="1"/>
  <c r="BJ6" i="2"/>
  <c r="J309" i="4"/>
  <c r="AW309" i="4"/>
  <c r="AO309" i="4"/>
  <c r="N19" i="25"/>
  <c r="F22" i="2"/>
  <c r="N19" i="39" l="1"/>
  <c r="BJ8" i="2"/>
  <c r="M309" i="4"/>
  <c r="N19" i="20"/>
  <c r="P19" i="20" s="1"/>
  <c r="I17" i="2" s="1"/>
  <c r="F9" i="2"/>
  <c r="BK9" i="2" s="1"/>
  <c r="N19" i="12"/>
  <c r="P17" i="46"/>
  <c r="G43" i="2" s="1"/>
  <c r="N19" i="7"/>
  <c r="H4" i="2" s="1"/>
  <c r="F27" i="2"/>
  <c r="BK27" i="2" s="1"/>
  <c r="N19" i="6"/>
  <c r="H3" i="2" s="1"/>
  <c r="N19" i="10"/>
  <c r="P17" i="52"/>
  <c r="G49" i="2" s="1"/>
  <c r="G50" i="2"/>
  <c r="P17" i="54"/>
  <c r="G51" i="2" s="1"/>
  <c r="P17" i="14"/>
  <c r="G11" i="2" s="1"/>
  <c r="P17" i="47"/>
  <c r="G44" i="2" s="1"/>
  <c r="BJ48" i="2"/>
  <c r="P17" i="51"/>
  <c r="G48" i="2" s="1"/>
  <c r="BJ4" i="2"/>
  <c r="P17" i="7"/>
  <c r="G4" i="2" s="1"/>
  <c r="BL4" i="2" s="1"/>
  <c r="P17" i="48"/>
  <c r="G45" i="2" s="1"/>
  <c r="P17" i="45"/>
  <c r="G42" i="2" s="1"/>
  <c r="G46" i="2"/>
  <c r="N19" i="41"/>
  <c r="P19" i="41" s="1"/>
  <c r="I38" i="2" s="1"/>
  <c r="G47" i="2"/>
  <c r="BJ3" i="2"/>
  <c r="P17" i="6"/>
  <c r="G3" i="2" s="1"/>
  <c r="BL3" i="2" s="1"/>
  <c r="P17" i="10"/>
  <c r="G7" i="2" s="1"/>
  <c r="BL7" i="2" s="1"/>
  <c r="P17" i="12"/>
  <c r="G9" i="2" s="1"/>
  <c r="BL9" i="2" s="1"/>
  <c r="N19" i="42"/>
  <c r="H39" i="2" s="1"/>
  <c r="BJ39" i="2"/>
  <c r="P17" i="42"/>
  <c r="G39" i="2" s="1"/>
  <c r="BL39" i="2" s="1"/>
  <c r="G41" i="2"/>
  <c r="BJ30" i="2"/>
  <c r="P17" i="33"/>
  <c r="G30" i="2" s="1"/>
  <c r="P17" i="30"/>
  <c r="G27" i="2" s="1"/>
  <c r="N19" i="5"/>
  <c r="P19" i="5" s="1"/>
  <c r="I2" i="2" s="1"/>
  <c r="P19" i="8"/>
  <c r="I5" i="2" s="1"/>
  <c r="H5" i="2"/>
  <c r="P19" i="38"/>
  <c r="I35" i="2" s="1"/>
  <c r="H35" i="2"/>
  <c r="P19" i="31"/>
  <c r="I28" i="2" s="1"/>
  <c r="H28" i="2"/>
  <c r="BL5" i="2"/>
  <c r="BK5" i="2"/>
  <c r="BL12" i="2"/>
  <c r="BK12" i="2"/>
  <c r="P19" i="36"/>
  <c r="I33" i="2" s="1"/>
  <c r="H33" i="2"/>
  <c r="H27" i="2"/>
  <c r="F42" i="2"/>
  <c r="N19" i="45"/>
  <c r="N19" i="48"/>
  <c r="F45" i="2"/>
  <c r="BL28" i="2"/>
  <c r="BK28" i="2"/>
  <c r="BK3" i="2"/>
  <c r="P19" i="9"/>
  <c r="I6" i="2" s="1"/>
  <c r="H6" i="2"/>
  <c r="P19" i="18"/>
  <c r="I15" i="2" s="1"/>
  <c r="H15" i="2"/>
  <c r="P19" i="28"/>
  <c r="I25" i="2" s="1"/>
  <c r="H25" i="2"/>
  <c r="P19" i="13"/>
  <c r="I10" i="2" s="1"/>
  <c r="H10" i="2"/>
  <c r="BK8" i="2"/>
  <c r="BL8" i="2"/>
  <c r="BL33" i="2"/>
  <c r="BK33" i="2"/>
  <c r="F31" i="2"/>
  <c r="N19" i="34"/>
  <c r="F50" i="2"/>
  <c r="N19" i="53"/>
  <c r="BK20" i="2"/>
  <c r="BL20" i="2"/>
  <c r="BK16" i="2"/>
  <c r="BL16" i="2"/>
  <c r="BL6" i="2"/>
  <c r="BK6" i="2"/>
  <c r="BL15" i="2"/>
  <c r="BK15" i="2"/>
  <c r="P19" i="27"/>
  <c r="I24" i="2" s="1"/>
  <c r="H24" i="2"/>
  <c r="P19" i="37"/>
  <c r="I34" i="2" s="1"/>
  <c r="H34" i="2"/>
  <c r="BL25" i="2"/>
  <c r="BK25" i="2"/>
  <c r="BL10" i="2"/>
  <c r="BK10" i="2"/>
  <c r="F51" i="2"/>
  <c r="N19" i="54"/>
  <c r="BK4" i="2"/>
  <c r="F41" i="2"/>
  <c r="N19" i="44"/>
  <c r="BK22" i="2"/>
  <c r="BL22" i="2"/>
  <c r="P19" i="25"/>
  <c r="I22" i="2" s="1"/>
  <c r="H22" i="2"/>
  <c r="F30" i="2"/>
  <c r="N19" i="33"/>
  <c r="P19" i="40"/>
  <c r="I37" i="2" s="1"/>
  <c r="H37" i="2"/>
  <c r="F47" i="2"/>
  <c r="N19" i="50"/>
  <c r="P19" i="23"/>
  <c r="I20" i="2" s="1"/>
  <c r="H20" i="2"/>
  <c r="P19" i="19"/>
  <c r="I16" i="2" s="1"/>
  <c r="H16" i="2"/>
  <c r="P19" i="22"/>
  <c r="I19" i="2" s="1"/>
  <c r="H19" i="2"/>
  <c r="P19" i="26"/>
  <c r="I23" i="2" s="1"/>
  <c r="H23" i="2"/>
  <c r="BK24" i="2"/>
  <c r="BL24" i="2"/>
  <c r="BK34" i="2"/>
  <c r="BL34" i="2"/>
  <c r="BK32" i="2"/>
  <c r="BL32" i="2"/>
  <c r="P19" i="15"/>
  <c r="I12" i="2" s="1"/>
  <c r="H12" i="2"/>
  <c r="P19" i="32"/>
  <c r="I29" i="2" s="1"/>
  <c r="H29" i="2"/>
  <c r="F49" i="2"/>
  <c r="N19" i="52"/>
  <c r="BL14" i="2"/>
  <c r="BK14" i="2"/>
  <c r="BK19" i="2"/>
  <c r="BL19" i="2"/>
  <c r="BL38" i="2"/>
  <c r="BK38" i="2"/>
  <c r="BL23" i="2"/>
  <c r="BK23" i="2"/>
  <c r="P19" i="16"/>
  <c r="I13" i="2" s="1"/>
  <c r="H13" i="2"/>
  <c r="P19" i="39"/>
  <c r="I36" i="2" s="1"/>
  <c r="H36" i="2"/>
  <c r="P19" i="21"/>
  <c r="I18" i="2" s="1"/>
  <c r="H18" i="2"/>
  <c r="P19" i="35"/>
  <c r="I32" i="2" s="1"/>
  <c r="H32" i="2"/>
  <c r="BL2" i="2"/>
  <c r="BK2" i="2"/>
  <c r="F44" i="2"/>
  <c r="N19" i="47"/>
  <c r="BK17" i="2"/>
  <c r="BL17" i="2"/>
  <c r="N19" i="51"/>
  <c r="F48" i="2"/>
  <c r="BK7" i="2"/>
  <c r="BL37" i="2"/>
  <c r="BK37" i="2"/>
  <c r="BL29" i="2"/>
  <c r="BK29" i="2"/>
  <c r="N19" i="49"/>
  <c r="F46" i="2"/>
  <c r="BK39" i="2"/>
  <c r="P19" i="17"/>
  <c r="I14" i="2" s="1"/>
  <c r="H14" i="2"/>
  <c r="BK40" i="2"/>
  <c r="BL40" i="2"/>
  <c r="BK13" i="2"/>
  <c r="BL13" i="2"/>
  <c r="BK36" i="2"/>
  <c r="BL36" i="2"/>
  <c r="BK18" i="2"/>
  <c r="BL18" i="2"/>
  <c r="BL26" i="2"/>
  <c r="BK26" i="2"/>
  <c r="P19" i="24"/>
  <c r="I21" i="2" s="1"/>
  <c r="H21" i="2"/>
  <c r="N19" i="14"/>
  <c r="F11" i="2"/>
  <c r="N19" i="46"/>
  <c r="F43" i="2"/>
  <c r="P19" i="11"/>
  <c r="I8" i="2" s="1"/>
  <c r="H8" i="2"/>
  <c r="H9" i="2"/>
  <c r="P19" i="43"/>
  <c r="I40" i="2" s="1"/>
  <c r="H40" i="2"/>
  <c r="BL35" i="2"/>
  <c r="BK35" i="2"/>
  <c r="P19" i="29"/>
  <c r="I26" i="2" s="1"/>
  <c r="H26" i="2"/>
  <c r="BL21" i="2"/>
  <c r="BK21" i="2"/>
  <c r="P19" i="10" l="1"/>
  <c r="I7" i="2" s="1"/>
  <c r="H7" i="2"/>
  <c r="H17" i="2"/>
  <c r="H38" i="2"/>
  <c r="P19" i="12"/>
  <c r="I9" i="2" s="1"/>
  <c r="P19" i="42"/>
  <c r="I39" i="2" s="1"/>
  <c r="P19" i="6"/>
  <c r="I3" i="2" s="1"/>
  <c r="BL27" i="2"/>
  <c r="P19" i="7"/>
  <c r="I4" i="2" s="1"/>
  <c r="P19" i="30"/>
  <c r="I27" i="2" s="1"/>
  <c r="H2" i="2"/>
  <c r="BK46" i="2"/>
  <c r="BL46" i="2"/>
  <c r="BK30" i="2"/>
  <c r="BL30" i="2"/>
  <c r="P19" i="48"/>
  <c r="I45" i="2" s="1"/>
  <c r="H45" i="2"/>
  <c r="P19" i="49"/>
  <c r="I46" i="2" s="1"/>
  <c r="H46" i="2"/>
  <c r="BL43" i="2"/>
  <c r="BK43" i="2"/>
  <c r="BK48" i="2"/>
  <c r="BL48" i="2"/>
  <c r="P19" i="54"/>
  <c r="I51" i="2" s="1"/>
  <c r="H51" i="2"/>
  <c r="P19" i="45"/>
  <c r="I42" i="2" s="1"/>
  <c r="H42" i="2"/>
  <c r="BL51" i="2"/>
  <c r="BK51" i="2"/>
  <c r="BK42" i="2"/>
  <c r="BL42" i="2"/>
  <c r="P19" i="33"/>
  <c r="I30" i="2" s="1"/>
  <c r="H30" i="2"/>
  <c r="P19" i="46"/>
  <c r="I43" i="2" s="1"/>
  <c r="H43" i="2"/>
  <c r="P19" i="51"/>
  <c r="I48" i="2" s="1"/>
  <c r="H48" i="2"/>
  <c r="BL11" i="2"/>
  <c r="BK11" i="2"/>
  <c r="P19" i="52"/>
  <c r="I49" i="2" s="1"/>
  <c r="H49" i="2"/>
  <c r="P19" i="50"/>
  <c r="I47" i="2" s="1"/>
  <c r="H47" i="2"/>
  <c r="P19" i="53"/>
  <c r="I50" i="2" s="1"/>
  <c r="H50" i="2"/>
  <c r="BK45" i="2"/>
  <c r="BL45" i="2"/>
  <c r="BK49" i="2"/>
  <c r="BL49" i="2"/>
  <c r="BL47" i="2"/>
  <c r="BK47" i="2"/>
  <c r="BK50" i="2"/>
  <c r="BL50" i="2"/>
  <c r="P19" i="14"/>
  <c r="I11" i="2" s="1"/>
  <c r="H11" i="2"/>
  <c r="P19" i="47"/>
  <c r="I44" i="2" s="1"/>
  <c r="H44" i="2"/>
  <c r="P19" i="44"/>
  <c r="I41" i="2" s="1"/>
  <c r="H41" i="2"/>
  <c r="P19" i="34"/>
  <c r="I31" i="2" s="1"/>
  <c r="H31" i="2"/>
  <c r="BK44" i="2"/>
  <c r="BL44" i="2"/>
  <c r="BK41" i="2"/>
  <c r="BL41" i="2"/>
  <c r="BK31" i="2"/>
  <c r="BL31" i="2"/>
</calcChain>
</file>

<file path=xl/sharedStrings.xml><?xml version="1.0" encoding="utf-8"?>
<sst xmlns="http://schemas.openxmlformats.org/spreadsheetml/2006/main" count="5778" uniqueCount="236">
  <si>
    <t>ATTENTION</t>
  </si>
  <si>
    <t>1-</t>
  </si>
  <si>
    <t>In Overview fill all white columns</t>
  </si>
  <si>
    <t>2-</t>
  </si>
  <si>
    <t>In Geometry fill blue column (B)</t>
  </si>
  <si>
    <t>3-</t>
  </si>
  <si>
    <t>For each sample individual sheet paste ONLY the activities and uncertainty (D,E)</t>
  </si>
  <si>
    <t>4-</t>
  </si>
  <si>
    <t xml:space="preserve">Overwrite "Example (Row 2)"  line </t>
  </si>
  <si>
    <t>5-</t>
  </si>
  <si>
    <t>Main</t>
  </si>
  <si>
    <t>Sample</t>
  </si>
  <si>
    <t>Lab Code</t>
  </si>
  <si>
    <t>Dose (Gy)</t>
  </si>
  <si>
    <t>Error (Gy)</t>
  </si>
  <si>
    <t>Dose Rate (Gy/ky)</t>
  </si>
  <si>
    <t>Error (Gy/ky)</t>
  </si>
  <si>
    <t>Age (y)</t>
  </si>
  <si>
    <t>Error (y)</t>
  </si>
  <si>
    <t>Equivalent Dose Data</t>
  </si>
  <si>
    <t>Beta Source Dose Rate (Gy/s)</t>
  </si>
  <si>
    <t>PreHeat (°C)</t>
  </si>
  <si>
    <t>N Aliquot</t>
  </si>
  <si>
    <t>OD (%)</t>
  </si>
  <si>
    <t>Model (CAM/MAM/AVERAGE)</t>
  </si>
  <si>
    <t>Recycling (average)</t>
  </si>
  <si>
    <t>Error</t>
  </si>
  <si>
    <t>Recuperation (average)</t>
  </si>
  <si>
    <t xml:space="preserve">Cosmic </t>
  </si>
  <si>
    <t xml:space="preserve"> Latitude (deg.), north positive</t>
  </si>
  <si>
    <t xml:space="preserve"> Longitude (deg.), east positive</t>
  </si>
  <si>
    <t xml:space="preserve"> Altitude (m above sea-level))</t>
  </si>
  <si>
    <t xml:space="preserve"> Depth (m)</t>
  </si>
  <si>
    <t>Depth Error (m)</t>
  </si>
  <si>
    <t>Cosmic Dose Rate (Gy/ky)</t>
  </si>
  <si>
    <t>Gamma Spectrometry</t>
  </si>
  <si>
    <t>Massa Bequer (g)</t>
  </si>
  <si>
    <t>Massa Úmida + Bq (g)</t>
  </si>
  <si>
    <t>Massa Seca + Bq(g)</t>
  </si>
  <si>
    <t>Saturação de H2O</t>
  </si>
  <si>
    <t>Massa Embalada</t>
  </si>
  <si>
    <t>Altura no Pote (cm)</t>
  </si>
  <si>
    <t>Densidade</t>
  </si>
  <si>
    <t>Grain Info</t>
  </si>
  <si>
    <t>Grain Size Min (µm)</t>
  </si>
  <si>
    <t>Grain Size Max (µm)</t>
  </si>
  <si>
    <t>Nuclide Concentration</t>
  </si>
  <si>
    <t>U (ppm)</t>
  </si>
  <si>
    <t>Error (ppm)</t>
  </si>
  <si>
    <t>Th (ppm)</t>
  </si>
  <si>
    <t>K (%)</t>
  </si>
  <si>
    <t>Error (%)</t>
  </si>
  <si>
    <t>Dose Rate</t>
  </si>
  <si>
    <t>Gamma Dry DR (Gy/ka)</t>
  </si>
  <si>
    <t>Error (Gy/ka)</t>
  </si>
  <si>
    <t>Beta Dry DR (Gy/ka)</t>
  </si>
  <si>
    <t>Alpha Dry DR (Gy/ka)</t>
  </si>
  <si>
    <t>Gamma DR (Gy/ka)</t>
  </si>
  <si>
    <t>Beta DR (Gy/ka)</t>
  </si>
  <si>
    <t>Alpha DR (Gy/ka)</t>
  </si>
  <si>
    <t>Beta/Total (%)</t>
  </si>
  <si>
    <t>by Luciana</t>
  </si>
  <si>
    <t>Example</t>
  </si>
  <si>
    <t>LXXXX</t>
  </si>
  <si>
    <t>lin</t>
  </si>
  <si>
    <t>Feldspar</t>
  </si>
  <si>
    <t>sand</t>
  </si>
  <si>
    <t>Quartz</t>
  </si>
  <si>
    <t xml:space="preserve">Volume (cm³) </t>
  </si>
  <si>
    <t>Pierre² (cm²)</t>
  </si>
  <si>
    <t>A</t>
  </si>
  <si>
    <t>pote acrilico 603</t>
  </si>
  <si>
    <t>B</t>
  </si>
  <si>
    <t>pote rosca novo 12</t>
  </si>
  <si>
    <t>C</t>
  </si>
  <si>
    <t>pote rosca medio</t>
  </si>
  <si>
    <t>D</t>
  </si>
  <si>
    <t>pote acrilico peq</t>
  </si>
  <si>
    <t>E</t>
  </si>
  <si>
    <t>placa petri peq</t>
  </si>
  <si>
    <t>F</t>
  </si>
  <si>
    <t>placa petri peq nova</t>
  </si>
  <si>
    <t>G</t>
  </si>
  <si>
    <t>pote maquiagem</t>
  </si>
  <si>
    <t>by Rhodes</t>
  </si>
  <si>
    <t>Sample number</t>
  </si>
  <si>
    <t>Plan 1</t>
  </si>
  <si>
    <t>Plan 2</t>
  </si>
  <si>
    <t>Plan 3</t>
  </si>
  <si>
    <t>Plan 4</t>
  </si>
  <si>
    <t>Plan 5</t>
  </si>
  <si>
    <t>Plan 6</t>
  </si>
  <si>
    <t>Plan 7</t>
  </si>
  <si>
    <t>Plan 8</t>
  </si>
  <si>
    <t>Plan 9</t>
  </si>
  <si>
    <t>Plan 10</t>
  </si>
  <si>
    <t>Plan 11</t>
  </si>
  <si>
    <t>Plan 12</t>
  </si>
  <si>
    <t>Plan 13</t>
  </si>
  <si>
    <t>Plan 14</t>
  </si>
  <si>
    <t>Plan 15</t>
  </si>
  <si>
    <t>Plan 16</t>
  </si>
  <si>
    <t>Plan 17</t>
  </si>
  <si>
    <t>Plan 18</t>
  </si>
  <si>
    <t>Plan 19</t>
  </si>
  <si>
    <t>Plan 20</t>
  </si>
  <si>
    <t>Plan 21</t>
  </si>
  <si>
    <t>Plan 22</t>
  </si>
  <si>
    <t>Plan 23</t>
  </si>
  <si>
    <t>Plan 24</t>
  </si>
  <si>
    <t>Plan 25</t>
  </si>
  <si>
    <t>Plan 26</t>
  </si>
  <si>
    <t>Plan 27</t>
  </si>
  <si>
    <t>Plan 28</t>
  </si>
  <si>
    <t>Plan 29</t>
  </si>
  <si>
    <t>Plan 30</t>
  </si>
  <si>
    <t>Plan 31</t>
  </si>
  <si>
    <t>Plan 32</t>
  </si>
  <si>
    <t>Plan 33</t>
  </si>
  <si>
    <t>Plan 34</t>
  </si>
  <si>
    <t>Plan 35</t>
  </si>
  <si>
    <t>Plan 36</t>
  </si>
  <si>
    <t>Plan 37</t>
  </si>
  <si>
    <t>Plan 38</t>
  </si>
  <si>
    <t>Plan 39</t>
  </si>
  <si>
    <t>Plan 40</t>
  </si>
  <si>
    <t>Plan 41</t>
  </si>
  <si>
    <t>Plan 42</t>
  </si>
  <si>
    <t>Plan 43</t>
  </si>
  <si>
    <t>Plan 44</t>
  </si>
  <si>
    <t>Plan 45</t>
  </si>
  <si>
    <t>Plan 46</t>
  </si>
  <si>
    <t>Plan 47</t>
  </si>
  <si>
    <t>Plan 48</t>
  </si>
  <si>
    <t>Plan 49</t>
  </si>
  <si>
    <t>Plan 50</t>
  </si>
  <si>
    <t>Laboratory code</t>
  </si>
  <si>
    <t>L0XXX</t>
  </si>
  <si>
    <t xml:space="preserve"> error (m)</t>
  </si>
  <si>
    <t xml:space="preserve"> Average overburden density (g.cm^3)</t>
  </si>
  <si>
    <t xml:space="preserve"> error (g.cm^3)</t>
  </si>
  <si>
    <t xml:space="preserve"> Geomagnetic latitude</t>
  </si>
  <si>
    <t xml:space="preserve"> Dc (Gy/ka), 55N G.lat, 0 km Alt.</t>
  </si>
  <si>
    <t xml:space="preserve"> error</t>
  </si>
  <si>
    <t>Soft cosmic</t>
  </si>
  <si>
    <t xml:space="preserve"> Cosmic dose rate  (Gy/ka)</t>
  </si>
  <si>
    <t>GeoLat</t>
  </si>
  <si>
    <t>H</t>
  </si>
  <si>
    <t>J</t>
  </si>
  <si>
    <t>h</t>
  </si>
  <si>
    <t>exp(h/H)</t>
  </si>
  <si>
    <t>factor</t>
  </si>
  <si>
    <t>Energy</t>
  </si>
  <si>
    <t>Nuclide</t>
  </si>
  <si>
    <t>Series</t>
  </si>
  <si>
    <t>Activity</t>
  </si>
  <si>
    <t>Uncertainty</t>
  </si>
  <si>
    <t>1/B²</t>
  </si>
  <si>
    <t>Activity/B²</t>
  </si>
  <si>
    <t>U-238</t>
  </si>
  <si>
    <t>Cosmic Dose Rate</t>
  </si>
  <si>
    <r>
      <rPr>
        <b/>
        <sz val="11"/>
        <color rgb="FF000000"/>
        <rFont val="Calibri"/>
        <family val="2"/>
      </rPr>
      <t>Uranium (</t>
    </r>
    <r>
      <rPr>
        <b/>
        <vertAlign val="superscript"/>
        <sz val="11"/>
        <color rgb="FF000000"/>
        <rFont val="Calibri"/>
        <family val="2"/>
      </rPr>
      <t>238</t>
    </r>
    <r>
      <rPr>
        <b/>
        <sz val="11"/>
        <color rgb="FF000000"/>
        <rFont val="Calibri"/>
        <family val="2"/>
      </rPr>
      <t>U)</t>
    </r>
  </si>
  <si>
    <t>keV</t>
  </si>
  <si>
    <t>(Bq/g)</t>
  </si>
  <si>
    <t>±</t>
  </si>
  <si>
    <t>Bq/g</t>
  </si>
  <si>
    <t>1 ppm = 0.33 pCi/g</t>
  </si>
  <si>
    <t>Pb-210</t>
  </si>
  <si>
    <t>U</t>
  </si>
  <si>
    <t>ppm</t>
  </si>
  <si>
    <t>Water Saturation</t>
  </si>
  <si>
    <r>
      <rPr>
        <b/>
        <sz val="11"/>
        <color rgb="FF000000"/>
        <rFont val="Calibri"/>
        <family val="2"/>
      </rPr>
      <t>Thorium (</t>
    </r>
    <r>
      <rPr>
        <b/>
        <vertAlign val="superscript"/>
        <sz val="11"/>
        <color rgb="FF000000"/>
        <rFont val="Calibri"/>
        <family val="2"/>
      </rPr>
      <t>232</t>
    </r>
    <r>
      <rPr>
        <b/>
        <sz val="11"/>
        <color rgb="FF000000"/>
        <rFont val="Calibri"/>
        <family val="2"/>
      </rPr>
      <t>Th)</t>
    </r>
  </si>
  <si>
    <t>Th-234</t>
  </si>
  <si>
    <t>Th-232</t>
  </si>
  <si>
    <t>1 ppm = 0.11 pCi/g</t>
  </si>
  <si>
    <t>Potassium</t>
  </si>
  <si>
    <t>Ac-228</t>
  </si>
  <si>
    <t>Th</t>
  </si>
  <si>
    <t>1 ppm = 0.000817 pCi/g</t>
  </si>
  <si>
    <t>Ra-226</t>
  </si>
  <si>
    <t>K</t>
  </si>
  <si>
    <t>Average Beta Attenuation K40</t>
  </si>
  <si>
    <t>a-value: (Mauz et al. 2006)</t>
  </si>
  <si>
    <t>Pb-212</t>
  </si>
  <si>
    <t>lin. dose resp</t>
  </si>
  <si>
    <t>Pb-214</t>
  </si>
  <si>
    <t>%</t>
  </si>
  <si>
    <t>Internal Dose Rate (Gy/ky)</t>
  </si>
  <si>
    <t>exp. dose resp</t>
  </si>
  <si>
    <t>a-value:</t>
  </si>
  <si>
    <t>Tl-208</t>
  </si>
  <si>
    <t>Gamma</t>
  </si>
  <si>
    <t>Beta</t>
  </si>
  <si>
    <t>Alpha</t>
  </si>
  <si>
    <t>Aliquots:</t>
  </si>
  <si>
    <t>Bi-214</t>
  </si>
  <si>
    <t>Dry DR (Gy/ka)</t>
  </si>
  <si>
    <t>OD:</t>
  </si>
  <si>
    <t xml:space="preserve">Dry DR Error </t>
  </si>
  <si>
    <t>DR (Gy/ka)</t>
  </si>
  <si>
    <t>Total Dose Rate (Gy/ky)</t>
  </si>
  <si>
    <t>Grain Size (µm)</t>
  </si>
  <si>
    <t xml:space="preserve">DR Error </t>
  </si>
  <si>
    <t>min</t>
  </si>
  <si>
    <t>max</t>
  </si>
  <si>
    <t>K-40</t>
  </si>
  <si>
    <t>conversion factors -  Guérin et al. 2011</t>
  </si>
  <si>
    <t>One becquerel (Bq) = 27 picocuries (pCi)</t>
  </si>
  <si>
    <t xml:space="preserve"> </t>
  </si>
  <si>
    <t>Container type (see picture)</t>
  </si>
  <si>
    <t>Density</t>
  </si>
  <si>
    <t>silt</t>
  </si>
  <si>
    <t>Quartz or Feldspar</t>
  </si>
  <si>
    <t>Sand or Silt</t>
  </si>
  <si>
    <t>Vandenberghe et al. 2008</t>
  </si>
  <si>
    <t xml:space="preserve"> (Mauz et al. 2006)</t>
  </si>
  <si>
    <t>Ra-226/ Th-234     (U chain)</t>
  </si>
  <si>
    <t>Pb-212/ Ac-228     (Th chain)</t>
  </si>
  <si>
    <t>Internal Dose Rate (on/off)</t>
  </si>
  <si>
    <t>on</t>
  </si>
  <si>
    <t>off</t>
  </si>
  <si>
    <t>Equilibium</t>
  </si>
  <si>
    <t>U chain</t>
  </si>
  <si>
    <t>Th chain</t>
  </si>
  <si>
    <t>exp</t>
  </si>
  <si>
    <t>MAM</t>
  </si>
  <si>
    <t>CAM</t>
  </si>
  <si>
    <t>Average</t>
  </si>
  <si>
    <t>-</t>
  </si>
  <si>
    <t>DO NOT INSERT OR REMOVE ROWS. DO NOT INSERT OR REMOVE SHEETS. THIS WORKSHEET IS SET TO 50 SAMPLES MAXIMUM. FOR MORE SAMPLES USE AN ADDITIONAL WORKSHEET.</t>
  </si>
  <si>
    <t>v2022.6.15 by Luciana</t>
  </si>
  <si>
    <t>Altura da amostra no pote (cm) (Sample Height in the container)</t>
  </si>
  <si>
    <t>Massa da Amostra Embalada (g) (Net Weight)</t>
  </si>
  <si>
    <t>Tipo de Pote (Container)</t>
  </si>
  <si>
    <t>Altura Total (cm) (Total Height)</t>
  </si>
  <si>
    <t>β-Dose Response (lin/exp)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</si>
</sst>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000"/>
    <numFmt numFmtId="166" formatCode="0.0"/>
  </numFmts>
  <fonts count="36" x14ac:knownFonts="1">
    <font>
      <sz val="11"/>
      <color rgb="FF000000"/>
      <name val="Calibri"/>
      <family val="2"/>
    </font>
    <font>
      <sz val="12"/>
      <name val="Times New Roman"/>
      <family val="1"/>
    </font>
    <font>
      <sz val="10"/>
      <name val="Arial"/>
      <family val="2"/>
    </font>
    <font>
      <b/>
      <sz val="72"/>
      <color rgb="FFFFFFFF"/>
      <name val="Calibri"/>
      <family val="2"/>
    </font>
    <font>
      <b/>
      <sz val="22"/>
      <color rgb="FF000000"/>
      <name val="Calibri"/>
      <family val="2"/>
    </font>
    <font>
      <b/>
      <sz val="24"/>
      <color rgb="FF000000"/>
      <name val="Calibri"/>
      <family val="2"/>
    </font>
    <font>
      <b/>
      <sz val="11"/>
      <color rgb="FF000000"/>
      <name val="Calibri"/>
      <family val="2"/>
    </font>
    <font>
      <sz val="22"/>
      <color rgb="FFFFFFFF"/>
      <name val="Calibri"/>
      <family val="2"/>
    </font>
    <font>
      <b/>
      <sz val="11"/>
      <color rgb="FFFFFFFF"/>
      <name val="Calibri"/>
      <family val="2"/>
    </font>
    <font>
      <b/>
      <i/>
      <sz val="11"/>
      <color rgb="FF8064A2"/>
      <name val="Calibri"/>
      <family val="2"/>
    </font>
    <font>
      <sz val="11"/>
      <color rgb="FFFFFFFF"/>
      <name val="Calibri"/>
      <family val="2"/>
    </font>
    <font>
      <sz val="11"/>
      <name val="Calibri"/>
      <family val="2"/>
    </font>
    <font>
      <b/>
      <sz val="11"/>
      <name val="Times New Roman"/>
      <family val="1"/>
    </font>
    <font>
      <b/>
      <sz val="10"/>
      <color rgb="FF000000"/>
      <name val="Times New Roman"/>
      <family val="1"/>
    </font>
    <font>
      <b/>
      <sz val="9"/>
      <name val="Times New Roman"/>
      <family val="1"/>
    </font>
    <font>
      <sz val="10"/>
      <color rgb="FF000000"/>
      <name val="Times New Roman"/>
      <family val="1"/>
    </font>
    <font>
      <sz val="10"/>
      <color rgb="FFFF0000"/>
      <name val="Times New Roman"/>
      <family val="1"/>
    </font>
    <font>
      <sz val="10"/>
      <name val="Times New Roman"/>
      <family val="1"/>
    </font>
    <font>
      <b/>
      <vertAlign val="superscript"/>
      <sz val="11"/>
      <color rgb="FF000000"/>
      <name val="Calibri"/>
      <family val="2"/>
    </font>
    <font>
      <sz val="11"/>
      <color rgb="FF993300"/>
      <name val="Calibri"/>
      <family val="2"/>
    </font>
    <font>
      <b/>
      <sz val="10"/>
      <color rgb="FFFFFFFF"/>
      <name val="Arial"/>
      <family val="2"/>
    </font>
    <font>
      <b/>
      <i/>
      <u/>
      <sz val="11"/>
      <color rgb="FF000000"/>
      <name val="Calibri"/>
      <family val="2"/>
    </font>
    <font>
      <i/>
      <sz val="11"/>
      <color rgb="FF000000"/>
      <name val="Calibri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i/>
      <sz val="9"/>
      <color rgb="FF10243E"/>
      <name val="Calibri"/>
      <family val="2"/>
    </font>
    <font>
      <sz val="10"/>
      <color rgb="FF000000"/>
      <name val="Courier New"/>
      <family val="3"/>
    </font>
    <font>
      <i/>
      <sz val="9"/>
      <color rgb="FF000000"/>
      <name val="Calibri"/>
      <family val="2"/>
    </font>
    <font>
      <i/>
      <sz val="9"/>
      <color indexed="51"/>
      <name val="Calibri"/>
      <family val="2"/>
    </font>
    <font>
      <i/>
      <u/>
      <sz val="8"/>
      <color rgb="FF000000"/>
      <name val="Calibri"/>
      <family val="2"/>
    </font>
    <font>
      <sz val="11"/>
      <color indexed="51"/>
      <name val="Calibri"/>
      <family val="2"/>
    </font>
    <font>
      <b/>
      <sz val="9"/>
      <color rgb="FFFFFFFF"/>
      <name val="Calibri"/>
      <family val="2"/>
    </font>
    <font>
      <b/>
      <sz val="11"/>
      <color theme="4" tint="-0.499984740745262"/>
      <name val="Calibri"/>
      <family val="2"/>
    </font>
    <font>
      <b/>
      <sz val="11"/>
      <color rgb="FF006600"/>
      <name val="Calibri"/>
      <family val="2"/>
    </font>
    <font>
      <b/>
      <sz val="11"/>
      <color rgb="FF672F09"/>
      <name val="Calibri"/>
      <family val="2"/>
    </font>
    <font>
      <b/>
      <sz val="10"/>
      <color rgb="FFFFFFFF"/>
      <name val="Calibri"/>
      <family val="2"/>
    </font>
  </fonts>
  <fills count="25">
    <fill>
      <patternFill patternType="none"/>
    </fill>
    <fill>
      <patternFill patternType="gray125"/>
    </fill>
    <fill>
      <patternFill patternType="solid">
        <fgColor rgb="FF000000"/>
        <bgColor rgb="FF1E1C11"/>
      </patternFill>
    </fill>
    <fill>
      <patternFill patternType="solid">
        <fgColor rgb="FF262626"/>
        <bgColor rgb="FF1E1C11"/>
      </patternFill>
    </fill>
    <fill>
      <patternFill patternType="solid">
        <fgColor rgb="FFFFFFFF"/>
        <bgColor rgb="FFF2F2F2"/>
      </patternFill>
    </fill>
    <fill>
      <patternFill patternType="solid">
        <fgColor rgb="FFF2F2F2"/>
        <bgColor rgb="FFDBEEF4"/>
      </patternFill>
    </fill>
    <fill>
      <patternFill patternType="solid">
        <fgColor rgb="FF6F2765"/>
        <bgColor rgb="FF993366"/>
      </patternFill>
    </fill>
    <fill>
      <patternFill patternType="solid">
        <fgColor rgb="FF403152"/>
        <bgColor rgb="FF262626"/>
      </patternFill>
    </fill>
    <fill>
      <patternFill patternType="solid">
        <fgColor rgb="FF215968"/>
        <bgColor rgb="FF403152"/>
      </patternFill>
    </fill>
    <fill>
      <patternFill patternType="solid">
        <fgColor rgb="FF10243E"/>
        <bgColor rgb="FF262626"/>
      </patternFill>
    </fill>
    <fill>
      <patternFill patternType="solid">
        <fgColor rgb="FFB7DEE8"/>
        <bgColor rgb="FF99CCFF"/>
      </patternFill>
    </fill>
    <fill>
      <patternFill patternType="solid">
        <fgColor theme="0" tint="-0.499984740745262"/>
        <bgColor rgb="FF403152"/>
      </patternFill>
    </fill>
    <fill>
      <patternFill patternType="solid">
        <fgColor rgb="FFF2F2F2"/>
        <bgColor indexed="64"/>
      </patternFill>
    </fill>
    <fill>
      <patternFill patternType="solid">
        <fgColor rgb="FFF2F2F2"/>
        <bgColor rgb="FFF2F2F2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3" tint="0.39997558519241921"/>
        <bgColor rgb="FF40315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9A787"/>
        <bgColor rgb="FF403152"/>
      </patternFill>
    </fill>
    <fill>
      <patternFill patternType="solid">
        <fgColor rgb="FF926474"/>
        <bgColor rgb="FF403152"/>
      </patternFill>
    </fill>
    <fill>
      <patternFill patternType="solid">
        <fgColor theme="0"/>
        <bgColor rgb="FF99CCFF"/>
      </patternFill>
    </fill>
    <fill>
      <patternFill patternType="solid">
        <fgColor theme="0" tint="-4.9989318521683403E-2"/>
        <bgColor rgb="FFFF99CC"/>
      </patternFill>
    </fill>
    <fill>
      <patternFill patternType="solid">
        <fgColor rgb="FFFF9999"/>
        <bgColor rgb="FFFF99CC"/>
      </patternFill>
    </fill>
    <fill>
      <patternFill patternType="solid">
        <fgColor rgb="FFD06F54"/>
        <bgColor rgb="FF403152"/>
      </patternFill>
    </fill>
    <fill>
      <patternFill patternType="solid">
        <fgColor theme="2" tint="-0.749992370372631"/>
        <bgColor rgb="FF262626"/>
      </patternFill>
    </fill>
    <fill>
      <patternFill patternType="solid">
        <fgColor theme="1" tint="4.9989318521683403E-2"/>
        <bgColor rgb="FF262626"/>
      </patternFill>
    </fill>
  </fills>
  <borders count="26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2" fillId="0" borderId="0"/>
  </cellStyleXfs>
  <cellXfs count="379">
    <xf numFmtId="0" fontId="0" fillId="0" borderId="0" xfId="0"/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wrapText="1"/>
    </xf>
    <xf numFmtId="0" fontId="4" fillId="0" borderId="0" xfId="0" applyFont="1"/>
    <xf numFmtId="0" fontId="5" fillId="0" borderId="0" xfId="0" applyFont="1"/>
    <xf numFmtId="0" fontId="6" fillId="0" borderId="0" xfId="0" applyFont="1"/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wrapText="1"/>
    </xf>
    <xf numFmtId="0" fontId="8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wrapText="1"/>
    </xf>
    <xf numFmtId="0" fontId="8" fillId="2" borderId="9" xfId="1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/>
    </xf>
    <xf numFmtId="0" fontId="0" fillId="4" borderId="8" xfId="0" applyFont="1" applyFill="1" applyBorder="1" applyAlignment="1" applyProtection="1">
      <alignment horizontal="center"/>
      <protection locked="0"/>
    </xf>
    <xf numFmtId="0" fontId="0" fillId="4" borderId="10" xfId="0" applyFont="1" applyFill="1" applyBorder="1" applyAlignment="1" applyProtection="1">
      <alignment horizontal="center"/>
      <protection locked="0"/>
    </xf>
    <xf numFmtId="0" fontId="0" fillId="5" borderId="11" xfId="0" applyFill="1" applyBorder="1" applyAlignment="1" applyProtection="1">
      <alignment horizontal="center"/>
      <protection locked="0"/>
    </xf>
    <xf numFmtId="0" fontId="0" fillId="5" borderId="12" xfId="0" applyFill="1" applyBorder="1" applyAlignment="1" applyProtection="1">
      <alignment horizontal="center"/>
      <protection locked="0"/>
    </xf>
    <xf numFmtId="164" fontId="10" fillId="6" borderId="10" xfId="0" applyNumberFormat="1" applyFont="1" applyFill="1" applyBorder="1" applyAlignment="1">
      <alignment horizontal="center"/>
    </xf>
    <xf numFmtId="164" fontId="10" fillId="6" borderId="12" xfId="0" applyNumberFormat="1" applyFont="1" applyFill="1" applyBorder="1" applyAlignment="1">
      <alignment horizontal="center"/>
    </xf>
    <xf numFmtId="1" fontId="10" fillId="6" borderId="10" xfId="0" applyNumberFormat="1" applyFont="1" applyFill="1" applyBorder="1" applyAlignment="1">
      <alignment horizontal="center"/>
    </xf>
    <xf numFmtId="0" fontId="0" fillId="5" borderId="8" xfId="0" applyFont="1" applyFill="1" applyBorder="1" applyAlignment="1" applyProtection="1">
      <alignment horizontal="center"/>
      <protection locked="0"/>
    </xf>
    <xf numFmtId="0" fontId="0" fillId="5" borderId="10" xfId="0" applyFill="1" applyBorder="1" applyAlignment="1" applyProtection="1">
      <alignment horizontal="center"/>
      <protection locked="0"/>
    </xf>
    <xf numFmtId="49" fontId="0" fillId="5" borderId="10" xfId="0" applyNumberFormat="1" applyFill="1" applyBorder="1" applyAlignment="1" applyProtection="1">
      <alignment horizontal="center"/>
      <protection locked="0"/>
    </xf>
    <xf numFmtId="165" fontId="10" fillId="6" borderId="10" xfId="0" applyNumberFormat="1" applyFont="1" applyFill="1" applyBorder="1" applyAlignment="1">
      <alignment horizontal="center"/>
    </xf>
    <xf numFmtId="0" fontId="11" fillId="5" borderId="10" xfId="0" applyFont="1" applyFill="1" applyBorder="1" applyAlignment="1" applyProtection="1">
      <alignment horizontal="center"/>
      <protection locked="0"/>
    </xf>
    <xf numFmtId="2" fontId="10" fillId="6" borderId="12" xfId="0" applyNumberFormat="1" applyFont="1" applyFill="1" applyBorder="1" applyAlignment="1">
      <alignment horizontal="center"/>
    </xf>
    <xf numFmtId="0" fontId="0" fillId="5" borderId="10" xfId="0" applyFont="1" applyFill="1" applyBorder="1" applyAlignment="1" applyProtection="1">
      <alignment horizontal="center" vertical="center"/>
      <protection locked="0"/>
    </xf>
    <xf numFmtId="164" fontId="10" fillId="7" borderId="13" xfId="0" applyNumberFormat="1" applyFont="1" applyFill="1" applyBorder="1" applyAlignment="1">
      <alignment horizontal="center"/>
    </xf>
    <xf numFmtId="164" fontId="10" fillId="7" borderId="14" xfId="0" applyNumberFormat="1" applyFont="1" applyFill="1" applyBorder="1" applyAlignment="1">
      <alignment horizontal="center"/>
    </xf>
    <xf numFmtId="164" fontId="10" fillId="8" borderId="0" xfId="0" applyNumberFormat="1" applyFont="1" applyFill="1" applyBorder="1" applyAlignment="1">
      <alignment horizontal="center"/>
    </xf>
    <xf numFmtId="2" fontId="10" fillId="9" borderId="0" xfId="0" applyNumberFormat="1" applyFont="1" applyFill="1" applyBorder="1" applyAlignment="1">
      <alignment horizontal="center"/>
    </xf>
    <xf numFmtId="164" fontId="10" fillId="9" borderId="0" xfId="0" applyNumberFormat="1" applyFont="1" applyFill="1" applyBorder="1" applyAlignment="1">
      <alignment horizontal="center"/>
    </xf>
    <xf numFmtId="164" fontId="10" fillId="7" borderId="9" xfId="0" applyNumberFormat="1" applyFont="1" applyFill="1" applyBorder="1" applyAlignment="1">
      <alignment horizontal="center"/>
    </xf>
    <xf numFmtId="164" fontId="10" fillId="7" borderId="0" xfId="0" applyNumberFormat="1" applyFont="1" applyFill="1" applyBorder="1" applyAlignment="1">
      <alignment horizontal="center"/>
    </xf>
    <xf numFmtId="164" fontId="10" fillId="7" borderId="0" xfId="0" applyNumberFormat="1" applyFont="1" applyFill="1" applyBorder="1" applyAlignment="1">
      <alignment horizontal="center" vertical="center"/>
    </xf>
    <xf numFmtId="1" fontId="10" fillId="6" borderId="0" xfId="0" applyNumberFormat="1" applyFont="1" applyFill="1"/>
    <xf numFmtId="164" fontId="10" fillId="8" borderId="0" xfId="0" applyNumberFormat="1" applyFont="1" applyFill="1" applyBorder="1" applyAlignment="1">
      <alignment horizontal="center" vertical="center"/>
    </xf>
    <xf numFmtId="164" fontId="10" fillId="7" borderId="15" xfId="0" applyNumberFormat="1" applyFont="1" applyFill="1" applyBorder="1" applyAlignment="1">
      <alignment horizontal="center"/>
    </xf>
    <xf numFmtId="164" fontId="10" fillId="7" borderId="16" xfId="0" applyNumberFormat="1" applyFont="1" applyFill="1" applyBorder="1" applyAlignment="1">
      <alignment horizontal="center" vertical="center"/>
    </xf>
    <xf numFmtId="0" fontId="0" fillId="0" borderId="14" xfId="0" applyBorder="1" applyAlignment="1"/>
    <xf numFmtId="0" fontId="0" fillId="0" borderId="14" xfId="0" applyBorder="1" applyAlignment="1">
      <alignment horizontal="center"/>
    </xf>
    <xf numFmtId="0" fontId="0" fillId="0" borderId="14" xfId="0" applyBorder="1"/>
    <xf numFmtId="0" fontId="0" fillId="0" borderId="0" xfId="0" applyBorder="1"/>
    <xf numFmtId="0" fontId="8" fillId="2" borderId="11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8" fillId="2" borderId="10" xfId="0" applyFont="1" applyFill="1" applyBorder="1" applyAlignment="1">
      <alignment wrapText="1"/>
    </xf>
    <xf numFmtId="0" fontId="6" fillId="10" borderId="17" xfId="0" applyFont="1" applyFill="1" applyBorder="1" applyAlignment="1" applyProtection="1">
      <alignment horizontal="center"/>
      <protection locked="0"/>
    </xf>
    <xf numFmtId="0" fontId="6" fillId="0" borderId="9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8" xfId="0" applyBorder="1" applyAlignment="1">
      <alignment horizontal="center"/>
    </xf>
    <xf numFmtId="0" fontId="6" fillId="10" borderId="19" xfId="0" applyFont="1" applyFill="1" applyBorder="1" applyAlignment="1" applyProtection="1">
      <alignment horizontal="center"/>
      <protection locked="0"/>
    </xf>
    <xf numFmtId="0" fontId="6" fillId="0" borderId="15" xfId="0" applyFont="1" applyBorder="1" applyAlignment="1">
      <alignment horizontal="center"/>
    </xf>
    <xf numFmtId="0" fontId="0" fillId="0" borderId="16" xfId="0" applyFont="1" applyBorder="1"/>
    <xf numFmtId="0" fontId="0" fillId="0" borderId="16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0" xfId="0" applyAlignment="1"/>
    <xf numFmtId="0" fontId="0" fillId="0" borderId="0" xfId="0" applyBorder="1" applyAlignment="1"/>
    <xf numFmtId="0" fontId="6" fillId="10" borderId="21" xfId="0" applyFont="1" applyFill="1" applyBorder="1" applyAlignment="1" applyProtection="1">
      <alignment horizontal="center"/>
      <protection locked="0"/>
    </xf>
    <xf numFmtId="1" fontId="13" fillId="0" borderId="8" xfId="1" applyNumberFormat="1" applyFont="1" applyBorder="1" applyAlignment="1">
      <alignment horizontal="center"/>
    </xf>
    <xf numFmtId="1" fontId="14" fillId="0" borderId="8" xfId="1" applyNumberFormat="1" applyFont="1" applyBorder="1" applyAlignment="1">
      <alignment horizontal="center"/>
    </xf>
    <xf numFmtId="164" fontId="13" fillId="0" borderId="21" xfId="1" applyNumberFormat="1" applyFont="1" applyBorder="1" applyAlignment="1">
      <alignment horizontal="center"/>
    </xf>
    <xf numFmtId="164" fontId="14" fillId="0" borderId="21" xfId="1" applyNumberFormat="1" applyFont="1" applyBorder="1" applyAlignment="1">
      <alignment horizontal="center"/>
    </xf>
    <xf numFmtId="0" fontId="15" fillId="0" borderId="9" xfId="1" applyFont="1" applyBorder="1" applyAlignment="1"/>
    <xf numFmtId="164" fontId="16" fillId="0" borderId="19" xfId="1" applyNumberFormat="1" applyFont="1" applyBorder="1" applyAlignment="1">
      <alignment horizontal="center"/>
    </xf>
    <xf numFmtId="164" fontId="15" fillId="0" borderId="9" xfId="1" applyNumberFormat="1" applyFont="1" applyBorder="1" applyAlignment="1"/>
    <xf numFmtId="164" fontId="16" fillId="0" borderId="19" xfId="1" applyNumberFormat="1" applyFont="1" applyBorder="1" applyAlignment="1">
      <alignment horizontal="center"/>
    </xf>
    <xf numFmtId="1" fontId="16" fillId="0" borderId="19" xfId="1" applyNumberFormat="1" applyFont="1" applyBorder="1" applyAlignment="1">
      <alignment horizontal="center"/>
    </xf>
    <xf numFmtId="166" fontId="17" fillId="0" borderId="19" xfId="1" applyNumberFormat="1" applyFont="1" applyBorder="1" applyAlignment="1">
      <alignment horizontal="center"/>
    </xf>
    <xf numFmtId="164" fontId="15" fillId="0" borderId="19" xfId="1" applyNumberFormat="1" applyFont="1" applyBorder="1" applyAlignment="1">
      <alignment horizontal="center"/>
    </xf>
    <xf numFmtId="164" fontId="17" fillId="0" borderId="19" xfId="1" applyNumberFormat="1" applyFont="1" applyBorder="1" applyAlignment="1">
      <alignment horizontal="center"/>
    </xf>
    <xf numFmtId="164" fontId="15" fillId="0" borderId="15" xfId="1" applyNumberFormat="1" applyFont="1" applyBorder="1" applyAlignment="1"/>
    <xf numFmtId="164" fontId="17" fillId="0" borderId="21" xfId="1" applyNumberFormat="1" applyFont="1" applyBorder="1" applyAlignment="1">
      <alignment horizontal="center"/>
    </xf>
    <xf numFmtId="164" fontId="17" fillId="0" borderId="0" xfId="1" applyNumberFormat="1" applyFont="1" applyBorder="1"/>
    <xf numFmtId="164" fontId="15" fillId="0" borderId="0" xfId="1" applyNumberFormat="1" applyFont="1" applyBorder="1"/>
    <xf numFmtId="164" fontId="17" fillId="0" borderId="0" xfId="1" applyNumberFormat="1" applyFont="1" applyAlignment="1">
      <alignment horizontal="center"/>
    </xf>
    <xf numFmtId="164" fontId="15" fillId="0" borderId="0" xfId="1" applyNumberFormat="1" applyFont="1" applyBorder="1" applyAlignment="1">
      <alignment horizontal="center"/>
    </xf>
    <xf numFmtId="164" fontId="17" fillId="0" borderId="0" xfId="1" applyNumberFormat="1" applyFont="1" applyBorder="1" applyAlignment="1">
      <alignment horizontal="center"/>
    </xf>
    <xf numFmtId="1" fontId="17" fillId="0" borderId="0" xfId="1" applyNumberFormat="1" applyFont="1" applyBorder="1" applyAlignment="1">
      <alignment horizontal="center"/>
    </xf>
    <xf numFmtId="2" fontId="15" fillId="0" borderId="0" xfId="1" applyNumberFormat="1" applyFont="1" applyBorder="1" applyAlignment="1">
      <alignment horizontal="center"/>
    </xf>
    <xf numFmtId="0" fontId="1" fillId="0" borderId="0" xfId="1" applyAlignment="1">
      <alignment horizontal="center"/>
    </xf>
    <xf numFmtId="2" fontId="15" fillId="0" borderId="0" xfId="1" applyNumberFormat="1" applyFont="1" applyBorder="1" applyAlignment="1">
      <alignment horizontal="center"/>
    </xf>
    <xf numFmtId="1" fontId="17" fillId="0" borderId="0" xfId="1" applyNumberFormat="1" applyFont="1" applyAlignment="1">
      <alignment horizontal="center"/>
    </xf>
    <xf numFmtId="164" fontId="17" fillId="0" borderId="0" xfId="1" applyNumberFormat="1" applyFont="1"/>
    <xf numFmtId="164" fontId="15" fillId="0" borderId="0" xfId="1" applyNumberFormat="1" applyFont="1" applyBorder="1"/>
    <xf numFmtId="0" fontId="0" fillId="0" borderId="0" xfId="0" applyAlignment="1">
      <alignment horizontal="center"/>
    </xf>
    <xf numFmtId="0" fontId="6" fillId="0" borderId="0" xfId="0" applyFont="1" applyBorder="1" applyAlignment="1" applyProtection="1">
      <alignment horizontal="center"/>
    </xf>
    <xf numFmtId="0" fontId="0" fillId="0" borderId="0" xfId="0" applyProtection="1"/>
    <xf numFmtId="0" fontId="0" fillId="0" borderId="0" xfId="0" applyFont="1" applyBorder="1" applyAlignment="1" applyProtection="1"/>
    <xf numFmtId="0" fontId="0" fillId="0" borderId="9" xfId="0" applyFont="1" applyBorder="1" applyAlignment="1" applyProtection="1">
      <alignment horizontal="center"/>
    </xf>
    <xf numFmtId="11" fontId="0" fillId="0" borderId="0" xfId="0" applyNumberFormat="1" applyFont="1" applyBorder="1" applyAlignment="1" applyProtection="1">
      <alignment horizontal="center"/>
    </xf>
    <xf numFmtId="0" fontId="0" fillId="0" borderId="0" xfId="0" applyFont="1" applyBorder="1" applyAlignment="1" applyProtection="1">
      <alignment horizontal="center"/>
    </xf>
    <xf numFmtId="11" fontId="0" fillId="0" borderId="18" xfId="0" applyNumberFormat="1" applyFont="1" applyBorder="1" applyAlignment="1" applyProtection="1">
      <alignment horizontal="center"/>
    </xf>
    <xf numFmtId="11" fontId="19" fillId="5" borderId="14" xfId="0" applyNumberFormat="1" applyFont="1" applyFill="1" applyBorder="1" applyAlignment="1" applyProtection="1">
      <alignment horizontal="center"/>
    </xf>
    <xf numFmtId="11" fontId="19" fillId="5" borderId="22" xfId="0" applyNumberFormat="1" applyFont="1" applyFill="1" applyBorder="1" applyAlignment="1" applyProtection="1">
      <alignment horizontal="center"/>
    </xf>
    <xf numFmtId="2" fontId="6" fillId="0" borderId="11" xfId="0" applyNumberFormat="1" applyFont="1" applyBorder="1" applyAlignment="1" applyProtection="1">
      <alignment horizontal="center"/>
    </xf>
    <xf numFmtId="2" fontId="6" fillId="0" borderId="10" xfId="0" applyNumberFormat="1" applyFont="1" applyBorder="1" applyAlignment="1" applyProtection="1">
      <alignment horizontal="center"/>
    </xf>
    <xf numFmtId="11" fontId="6" fillId="0" borderId="10" xfId="0" applyNumberFormat="1" applyFont="1" applyBorder="1" applyAlignment="1" applyProtection="1">
      <alignment horizontal="center"/>
    </xf>
    <xf numFmtId="0" fontId="6" fillId="0" borderId="12" xfId="0" applyFont="1" applyBorder="1" applyAlignment="1" applyProtection="1">
      <alignment horizontal="center"/>
    </xf>
    <xf numFmtId="11" fontId="19" fillId="5" borderId="0" xfId="0" applyNumberFormat="1" applyFont="1" applyFill="1" applyBorder="1" applyAlignment="1" applyProtection="1">
      <alignment horizontal="center"/>
    </xf>
    <xf numFmtId="11" fontId="19" fillId="5" borderId="18" xfId="0" applyNumberFormat="1" applyFont="1" applyFill="1" applyBorder="1" applyAlignment="1" applyProtection="1">
      <alignment horizontal="center"/>
    </xf>
    <xf numFmtId="2" fontId="6" fillId="0" borderId="15" xfId="0" applyNumberFormat="1" applyFont="1" applyBorder="1" applyAlignment="1" applyProtection="1">
      <alignment horizontal="center"/>
    </xf>
    <xf numFmtId="2" fontId="6" fillId="0" borderId="16" xfId="0" applyNumberFormat="1" applyFont="1" applyBorder="1" applyAlignment="1" applyProtection="1">
      <alignment horizontal="center"/>
    </xf>
    <xf numFmtId="11" fontId="6" fillId="0" borderId="16" xfId="0" applyNumberFormat="1" applyFont="1" applyBorder="1" applyAlignment="1" applyProtection="1">
      <alignment horizontal="center"/>
    </xf>
    <xf numFmtId="0" fontId="6" fillId="0" borderId="20" xfId="0" applyFont="1" applyBorder="1" applyAlignment="1" applyProtection="1">
      <alignment horizontal="center"/>
    </xf>
    <xf numFmtId="0" fontId="0" fillId="0" borderId="0" xfId="0" applyAlignment="1" applyProtection="1">
      <alignment horizontal="center"/>
    </xf>
    <xf numFmtId="11" fontId="0" fillId="0" borderId="9" xfId="0" applyNumberFormat="1" applyFont="1" applyBorder="1" applyAlignment="1" applyProtection="1">
      <alignment horizontal="center"/>
    </xf>
    <xf numFmtId="0" fontId="0" fillId="0" borderId="18" xfId="0" applyFont="1" applyBorder="1" applyAlignment="1" applyProtection="1">
      <alignment horizontal="center"/>
    </xf>
    <xf numFmtId="11" fontId="6" fillId="0" borderId="15" xfId="0" applyNumberFormat="1" applyFont="1" applyBorder="1" applyAlignment="1" applyProtection="1">
      <alignment horizontal="center"/>
    </xf>
    <xf numFmtId="0" fontId="0" fillId="5" borderId="15" xfId="0" applyFill="1" applyBorder="1" applyAlignment="1" applyProtection="1">
      <alignment horizontal="center"/>
    </xf>
    <xf numFmtId="11" fontId="0" fillId="5" borderId="16" xfId="0" applyNumberFormat="1" applyFont="1" applyFill="1" applyBorder="1" applyAlignment="1" applyProtection="1">
      <alignment horizontal="center"/>
    </xf>
    <xf numFmtId="0" fontId="0" fillId="5" borderId="20" xfId="0" applyFont="1" applyFill="1" applyBorder="1" applyAlignment="1" applyProtection="1">
      <alignment horizontal="center"/>
    </xf>
    <xf numFmtId="0" fontId="0" fillId="0" borderId="17" xfId="0" applyFont="1" applyBorder="1" applyProtection="1"/>
    <xf numFmtId="0" fontId="0" fillId="0" borderId="22" xfId="0" applyBorder="1" applyAlignment="1" applyProtection="1">
      <alignment horizontal="center"/>
    </xf>
    <xf numFmtId="164" fontId="6" fillId="0" borderId="15" xfId="0" applyNumberFormat="1" applyFont="1" applyBorder="1" applyAlignment="1" applyProtection="1">
      <alignment horizontal="center"/>
    </xf>
    <xf numFmtId="164" fontId="6" fillId="0" borderId="16" xfId="0" applyNumberFormat="1" applyFont="1" applyBorder="1" applyAlignment="1" applyProtection="1">
      <alignment horizontal="center"/>
    </xf>
    <xf numFmtId="0" fontId="0" fillId="0" borderId="21" xfId="0" applyFont="1" applyBorder="1" applyProtection="1"/>
    <xf numFmtId="0" fontId="0" fillId="0" borderId="20" xfId="0" applyBorder="1" applyAlignment="1" applyProtection="1">
      <alignment horizontal="center"/>
    </xf>
    <xf numFmtId="0" fontId="0" fillId="0" borderId="15" xfId="0" applyBorder="1" applyAlignment="1" applyProtection="1">
      <alignment horizontal="center"/>
    </xf>
    <xf numFmtId="11" fontId="0" fillId="0" borderId="16" xfId="0" applyNumberFormat="1" applyFont="1" applyBorder="1" applyAlignment="1" applyProtection="1">
      <alignment horizontal="center"/>
    </xf>
    <xf numFmtId="0" fontId="0" fillId="5" borderId="17" xfId="0" applyFill="1" applyBorder="1" applyProtection="1"/>
    <xf numFmtId="0" fontId="6" fillId="5" borderId="14" xfId="0" applyFont="1" applyFill="1" applyBorder="1" applyAlignment="1" applyProtection="1">
      <alignment horizontal="center"/>
    </xf>
    <xf numFmtId="0" fontId="6" fillId="5" borderId="22" xfId="0" applyFont="1" applyFill="1" applyBorder="1" applyAlignment="1" applyProtection="1">
      <alignment horizontal="center"/>
    </xf>
    <xf numFmtId="0" fontId="23" fillId="5" borderId="19" xfId="0" applyFont="1" applyFill="1" applyBorder="1" applyAlignment="1" applyProtection="1">
      <alignment vertical="top"/>
    </xf>
    <xf numFmtId="164" fontId="0" fillId="5" borderId="0" xfId="0" applyNumberFormat="1" applyFont="1" applyFill="1" applyBorder="1" applyAlignment="1" applyProtection="1">
      <alignment horizontal="center"/>
    </xf>
    <xf numFmtId="0" fontId="0" fillId="5" borderId="18" xfId="0" applyFill="1" applyBorder="1" applyAlignment="1" applyProtection="1">
      <alignment horizontal="center"/>
    </xf>
    <xf numFmtId="0" fontId="0" fillId="0" borderId="15" xfId="0" applyBorder="1" applyProtection="1"/>
    <xf numFmtId="0" fontId="0" fillId="0" borderId="20" xfId="0" applyBorder="1" applyProtection="1"/>
    <xf numFmtId="0" fontId="0" fillId="5" borderId="18" xfId="0" applyFill="1" applyBorder="1" applyAlignment="1" applyProtection="1">
      <alignment horizontal="center"/>
    </xf>
    <xf numFmtId="0" fontId="0" fillId="0" borderId="0" xfId="0" applyAlignment="1" applyProtection="1"/>
    <xf numFmtId="0" fontId="23" fillId="5" borderId="21" xfId="0" applyFont="1" applyFill="1" applyBorder="1" applyAlignment="1" applyProtection="1">
      <alignment vertical="top"/>
    </xf>
    <xf numFmtId="164" fontId="0" fillId="5" borderId="16" xfId="0" applyNumberFormat="1" applyFont="1" applyFill="1" applyBorder="1" applyAlignment="1" applyProtection="1">
      <alignment horizontal="center"/>
    </xf>
    <xf numFmtId="0" fontId="0" fillId="5" borderId="20" xfId="0" applyFill="1" applyBorder="1" applyAlignment="1" applyProtection="1">
      <alignment horizontal="center"/>
    </xf>
    <xf numFmtId="164" fontId="0" fillId="0" borderId="4" xfId="0" applyNumberFormat="1" applyFont="1" applyBorder="1" applyAlignment="1" applyProtection="1"/>
    <xf numFmtId="164" fontId="0" fillId="0" borderId="5" xfId="0" applyNumberFormat="1" applyFont="1" applyBorder="1" applyAlignment="1" applyProtection="1"/>
    <xf numFmtId="0" fontId="24" fillId="0" borderId="4" xfId="0" applyFont="1" applyBorder="1" applyAlignment="1" applyProtection="1">
      <alignment horizontal="right" vertical="center" textRotation="90"/>
    </xf>
    <xf numFmtId="1" fontId="0" fillId="0" borderId="6" xfId="0" applyNumberFormat="1" applyFont="1" applyBorder="1" applyAlignment="1" applyProtection="1"/>
    <xf numFmtId="11" fontId="0" fillId="0" borderId="1" xfId="0" applyNumberFormat="1" applyFont="1" applyBorder="1" applyAlignment="1" applyProtection="1">
      <alignment horizontal="center"/>
    </xf>
    <xf numFmtId="1" fontId="0" fillId="0" borderId="7" xfId="0" applyNumberFormat="1" applyFont="1" applyBorder="1" applyAlignment="1" applyProtection="1"/>
    <xf numFmtId="0" fontId="8" fillId="0" borderId="14" xfId="0" applyFont="1" applyBorder="1" applyAlignment="1" applyProtection="1">
      <alignment vertical="center"/>
    </xf>
    <xf numFmtId="0" fontId="0" fillId="0" borderId="14" xfId="0" applyBorder="1" applyAlignment="1" applyProtection="1">
      <alignment horizontal="center"/>
    </xf>
    <xf numFmtId="11" fontId="19" fillId="5" borderId="16" xfId="0" applyNumberFormat="1" applyFont="1" applyFill="1" applyBorder="1" applyAlignment="1" applyProtection="1">
      <alignment horizontal="center"/>
    </xf>
    <xf numFmtId="11" fontId="19" fillId="5" borderId="20" xfId="0" applyNumberFormat="1" applyFont="1" applyFill="1" applyBorder="1" applyAlignment="1" applyProtection="1">
      <alignment horizontal="center"/>
    </xf>
    <xf numFmtId="0" fontId="24" fillId="0" borderId="0" xfId="0" applyFont="1" applyBorder="1" applyAlignment="1" applyProtection="1">
      <alignment horizontal="right" vertical="center" textRotation="90"/>
    </xf>
    <xf numFmtId="0" fontId="0" fillId="0" borderId="0" xfId="0" applyFont="1" applyBorder="1" applyAlignment="1" applyProtection="1">
      <alignment wrapText="1"/>
    </xf>
    <xf numFmtId="0" fontId="0" fillId="0" borderId="0" xfId="0" applyFont="1" applyBorder="1" applyAlignment="1" applyProtection="1">
      <alignment vertical="top" wrapText="1"/>
    </xf>
    <xf numFmtId="0" fontId="0" fillId="0" borderId="0" xfId="0" applyFont="1" applyBorder="1" applyAlignment="1" applyProtection="1">
      <alignment horizontal="left"/>
    </xf>
    <xf numFmtId="0" fontId="8" fillId="11" borderId="0" xfId="0" applyFont="1" applyFill="1" applyAlignment="1">
      <alignment horizontal="center"/>
    </xf>
    <xf numFmtId="0" fontId="8" fillId="11" borderId="8" xfId="0" applyFont="1" applyFill="1" applyBorder="1" applyAlignment="1" applyProtection="1">
      <alignment horizontal="center"/>
    </xf>
    <xf numFmtId="0" fontId="8" fillId="11" borderId="11" xfId="0" applyFont="1" applyFill="1" applyBorder="1" applyAlignment="1" applyProtection="1">
      <alignment horizontal="center"/>
    </xf>
    <xf numFmtId="0" fontId="8" fillId="11" borderId="15" xfId="0" applyFont="1" applyFill="1" applyBorder="1" applyAlignment="1" applyProtection="1">
      <alignment horizontal="center"/>
    </xf>
    <xf numFmtId="0" fontId="8" fillId="11" borderId="17" xfId="0" applyFont="1" applyFill="1" applyBorder="1" applyAlignment="1" applyProtection="1">
      <alignment horizontal="center" wrapText="1"/>
    </xf>
    <xf numFmtId="0" fontId="8" fillId="11" borderId="22" xfId="0" applyFont="1" applyFill="1" applyBorder="1" applyAlignment="1" applyProtection="1">
      <alignment horizontal="center" wrapText="1"/>
    </xf>
    <xf numFmtId="0" fontId="0" fillId="12" borderId="0" xfId="0" applyFont="1" applyFill="1" applyBorder="1" applyAlignment="1" applyProtection="1"/>
    <xf numFmtId="0" fontId="0" fillId="13" borderId="15" xfId="0" applyFont="1" applyFill="1" applyBorder="1" applyAlignment="1" applyProtection="1">
      <alignment horizontal="center"/>
    </xf>
    <xf numFmtId="11" fontId="0" fillId="13" borderId="16" xfId="0" applyNumberFormat="1" applyFont="1" applyFill="1" applyBorder="1" applyAlignment="1" applyProtection="1">
      <alignment horizontal="center"/>
    </xf>
    <xf numFmtId="0" fontId="0" fillId="13" borderId="20" xfId="0" applyFont="1" applyFill="1" applyBorder="1" applyAlignment="1" applyProtection="1">
      <alignment horizontal="center"/>
    </xf>
    <xf numFmtId="0" fontId="22" fillId="13" borderId="12" xfId="0" applyFont="1" applyFill="1" applyBorder="1" applyAlignment="1" applyProtection="1">
      <alignment horizontal="center"/>
    </xf>
    <xf numFmtId="0" fontId="0" fillId="13" borderId="12" xfId="0" applyFill="1" applyBorder="1" applyAlignment="1" applyProtection="1">
      <alignment horizontal="center"/>
    </xf>
    <xf numFmtId="0" fontId="0" fillId="13" borderId="20" xfId="0" applyFill="1" applyBorder="1" applyAlignment="1" applyProtection="1">
      <alignment horizontal="center"/>
    </xf>
    <xf numFmtId="0" fontId="0" fillId="13" borderId="21" xfId="0" applyFill="1" applyBorder="1" applyAlignment="1" applyProtection="1">
      <alignment horizontal="center" wrapText="1"/>
    </xf>
    <xf numFmtId="0" fontId="0" fillId="13" borderId="20" xfId="0" applyFill="1" applyBorder="1" applyAlignment="1" applyProtection="1">
      <alignment horizontal="center" wrapText="1"/>
    </xf>
    <xf numFmtId="0" fontId="0" fillId="12" borderId="0" xfId="0" applyFill="1"/>
    <xf numFmtId="0" fontId="8" fillId="11" borderId="2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6" xfId="0" applyFont="1" applyFill="1" applyBorder="1" applyAlignment="1" applyProtection="1">
      <alignment horizontal="center"/>
    </xf>
    <xf numFmtId="0" fontId="8" fillId="11" borderId="7" xfId="0" applyFont="1" applyFill="1" applyBorder="1" applyAlignment="1" applyProtection="1">
      <alignment horizontal="center" wrapText="1"/>
    </xf>
    <xf numFmtId="0" fontId="0" fillId="0" borderId="0" xfId="0" applyFill="1"/>
    <xf numFmtId="0" fontId="0" fillId="14" borderId="15" xfId="0" applyFont="1" applyFill="1" applyBorder="1" applyAlignment="1" applyProtection="1">
      <alignment horizontal="center"/>
    </xf>
    <xf numFmtId="11" fontId="0" fillId="14" borderId="16" xfId="0" applyNumberFormat="1" applyFont="1" applyFill="1" applyBorder="1" applyAlignment="1" applyProtection="1">
      <alignment horizontal="center"/>
    </xf>
    <xf numFmtId="0" fontId="0" fillId="14" borderId="20" xfId="0" applyFont="1" applyFill="1" applyBorder="1" applyAlignment="1" applyProtection="1">
      <alignment horizontal="center"/>
    </xf>
    <xf numFmtId="0" fontId="22" fillId="14" borderId="12" xfId="0" applyFont="1" applyFill="1" applyBorder="1" applyAlignment="1" applyProtection="1">
      <alignment horizontal="center"/>
    </xf>
    <xf numFmtId="0" fontId="0" fillId="14" borderId="12" xfId="0" applyFill="1" applyBorder="1" applyAlignment="1" applyProtection="1">
      <alignment horizontal="center"/>
    </xf>
    <xf numFmtId="0" fontId="0" fillId="14" borderId="20" xfId="0" applyFill="1" applyBorder="1" applyAlignment="1" applyProtection="1">
      <alignment horizontal="center"/>
    </xf>
    <xf numFmtId="0" fontId="0" fillId="14" borderId="21" xfId="0" applyFill="1" applyBorder="1" applyAlignment="1" applyProtection="1">
      <alignment horizontal="center" wrapText="1"/>
    </xf>
    <xf numFmtId="0" fontId="0" fillId="14" borderId="20" xfId="0" applyFill="1" applyBorder="1" applyAlignment="1" applyProtection="1">
      <alignment horizontal="center" wrapText="1"/>
    </xf>
    <xf numFmtId="0" fontId="8" fillId="15" borderId="0" xfId="0" applyFont="1" applyFill="1" applyAlignment="1">
      <alignment horizontal="center"/>
    </xf>
    <xf numFmtId="0" fontId="8" fillId="15" borderId="8" xfId="0" applyFont="1" applyFill="1" applyBorder="1" applyAlignment="1" applyProtection="1">
      <alignment horizontal="center"/>
    </xf>
    <xf numFmtId="0" fontId="8" fillId="15" borderId="11" xfId="0" applyFont="1" applyFill="1" applyBorder="1" applyAlignment="1" applyProtection="1">
      <alignment horizontal="center"/>
    </xf>
    <xf numFmtId="0" fontId="8" fillId="15" borderId="15" xfId="0" applyFont="1" applyFill="1" applyBorder="1" applyAlignment="1" applyProtection="1">
      <alignment horizontal="center"/>
    </xf>
    <xf numFmtId="0" fontId="8" fillId="15" borderId="17" xfId="0" applyFont="1" applyFill="1" applyBorder="1" applyAlignment="1" applyProtection="1">
      <alignment horizontal="center" wrapText="1"/>
    </xf>
    <xf numFmtId="0" fontId="8" fillId="15" borderId="22" xfId="0" applyFont="1" applyFill="1" applyBorder="1" applyAlignment="1" applyProtection="1">
      <alignment horizontal="center" wrapText="1"/>
    </xf>
    <xf numFmtId="0" fontId="0" fillId="16" borderId="20" xfId="0" applyFill="1" applyBorder="1" applyAlignment="1" applyProtection="1">
      <alignment horizontal="center" wrapText="1"/>
    </xf>
    <xf numFmtId="49" fontId="0" fillId="14" borderId="12" xfId="0" applyNumberFormat="1" applyFill="1" applyBorder="1" applyAlignment="1" applyProtection="1">
      <alignment horizontal="center"/>
    </xf>
    <xf numFmtId="0" fontId="8" fillId="17" borderId="0" xfId="0" applyFont="1" applyFill="1" applyAlignment="1">
      <alignment horizontal="center"/>
    </xf>
    <xf numFmtId="0" fontId="8" fillId="17" borderId="8" xfId="0" applyFont="1" applyFill="1" applyBorder="1" applyAlignment="1" applyProtection="1">
      <alignment horizontal="center"/>
    </xf>
    <xf numFmtId="0" fontId="8" fillId="17" borderId="11" xfId="0" applyFont="1" applyFill="1" applyBorder="1" applyAlignment="1" applyProtection="1">
      <alignment horizontal="center"/>
    </xf>
    <xf numFmtId="0" fontId="8" fillId="17" borderId="15" xfId="0" applyFont="1" applyFill="1" applyBorder="1" applyAlignment="1" applyProtection="1">
      <alignment horizontal="center"/>
    </xf>
    <xf numFmtId="0" fontId="8" fillId="17" borderId="17" xfId="0" applyFont="1" applyFill="1" applyBorder="1" applyAlignment="1" applyProtection="1">
      <alignment horizontal="center" wrapText="1"/>
    </xf>
    <xf numFmtId="0" fontId="8" fillId="17" borderId="22" xfId="0" applyFont="1" applyFill="1" applyBorder="1" applyAlignment="1" applyProtection="1">
      <alignment horizontal="center" wrapText="1"/>
    </xf>
    <xf numFmtId="0" fontId="8" fillId="15" borderId="2" xfId="0" applyFont="1" applyFill="1" applyBorder="1" applyAlignment="1" applyProtection="1">
      <alignment horizontal="center"/>
    </xf>
    <xf numFmtId="0" fontId="8" fillId="15" borderId="3" xfId="0" applyFont="1" applyFill="1" applyBorder="1" applyAlignment="1" applyProtection="1">
      <alignment horizontal="center"/>
    </xf>
    <xf numFmtId="0" fontId="8" fillId="15" borderId="6" xfId="0" applyFont="1" applyFill="1" applyBorder="1" applyAlignment="1" applyProtection="1">
      <alignment horizontal="center"/>
    </xf>
    <xf numFmtId="0" fontId="8" fillId="15" borderId="7" xfId="0" applyFont="1" applyFill="1" applyBorder="1" applyAlignment="1" applyProtection="1">
      <alignment horizontal="center" wrapText="1"/>
    </xf>
    <xf numFmtId="0" fontId="8" fillId="17" borderId="2" xfId="0" applyFont="1" applyFill="1" applyBorder="1" applyAlignment="1" applyProtection="1">
      <alignment horizontal="center"/>
    </xf>
    <xf numFmtId="0" fontId="8" fillId="17" borderId="3" xfId="0" applyFont="1" applyFill="1" applyBorder="1" applyAlignment="1" applyProtection="1">
      <alignment horizontal="center"/>
    </xf>
    <xf numFmtId="0" fontId="8" fillId="17" borderId="6" xfId="0" applyFont="1" applyFill="1" applyBorder="1" applyAlignment="1" applyProtection="1">
      <alignment horizontal="center"/>
    </xf>
    <xf numFmtId="0" fontId="8" fillId="17" borderId="7" xfId="0" applyFont="1" applyFill="1" applyBorder="1" applyAlignment="1" applyProtection="1">
      <alignment horizontal="center" wrapText="1"/>
    </xf>
    <xf numFmtId="0" fontId="8" fillId="18" borderId="0" xfId="0" applyFont="1" applyFill="1" applyAlignment="1">
      <alignment horizontal="center"/>
    </xf>
    <xf numFmtId="0" fontId="8" fillId="18" borderId="8" xfId="0" applyFont="1" applyFill="1" applyBorder="1" applyAlignment="1" applyProtection="1">
      <alignment horizontal="center"/>
    </xf>
    <xf numFmtId="0" fontId="8" fillId="18" borderId="11" xfId="0" applyFont="1" applyFill="1" applyBorder="1" applyAlignment="1" applyProtection="1">
      <alignment horizontal="center"/>
    </xf>
    <xf numFmtId="0" fontId="8" fillId="18" borderId="15" xfId="0" applyFont="1" applyFill="1" applyBorder="1" applyAlignment="1" applyProtection="1">
      <alignment horizontal="center"/>
    </xf>
    <xf numFmtId="0" fontId="8" fillId="18" borderId="17" xfId="0" applyFont="1" applyFill="1" applyBorder="1" applyAlignment="1" applyProtection="1">
      <alignment horizontal="center" wrapText="1"/>
    </xf>
    <xf numFmtId="0" fontId="8" fillId="18" borderId="22" xfId="0" applyFont="1" applyFill="1" applyBorder="1" applyAlignment="1" applyProtection="1">
      <alignment horizontal="center" wrapText="1"/>
    </xf>
    <xf numFmtId="0" fontId="8" fillId="18" borderId="2" xfId="0" applyFont="1" applyFill="1" applyBorder="1" applyAlignment="1" applyProtection="1">
      <alignment horizontal="center"/>
    </xf>
    <xf numFmtId="0" fontId="8" fillId="18" borderId="3" xfId="0" applyFont="1" applyFill="1" applyBorder="1" applyAlignment="1" applyProtection="1">
      <alignment horizontal="center"/>
    </xf>
    <xf numFmtId="0" fontId="8" fillId="18" borderId="6" xfId="0" applyFont="1" applyFill="1" applyBorder="1" applyAlignment="1" applyProtection="1">
      <alignment horizontal="center"/>
    </xf>
    <xf numFmtId="0" fontId="8" fillId="18" borderId="7" xfId="0" applyFont="1" applyFill="1" applyBorder="1" applyAlignment="1" applyProtection="1">
      <alignment horizontal="center" wrapText="1"/>
    </xf>
    <xf numFmtId="165" fontId="11" fillId="19" borderId="4" xfId="0" applyNumberFormat="1" applyFont="1" applyFill="1" applyBorder="1" applyAlignment="1" applyProtection="1">
      <alignment horizontal="center"/>
      <protection locked="0"/>
    </xf>
    <xf numFmtId="165" fontId="11" fillId="19" borderId="5" xfId="0" applyNumberFormat="1" applyFont="1" applyFill="1" applyBorder="1" applyAlignment="1" applyProtection="1">
      <alignment horizontal="center"/>
      <protection locked="0"/>
    </xf>
    <xf numFmtId="165" fontId="11" fillId="19" borderId="6" xfId="0" applyNumberFormat="1" applyFont="1" applyFill="1" applyBorder="1" applyAlignment="1" applyProtection="1">
      <alignment horizontal="center"/>
      <protection locked="0"/>
    </xf>
    <xf numFmtId="165" fontId="11" fillId="19" borderId="7" xfId="0" applyNumberFormat="1" applyFont="1" applyFill="1" applyBorder="1" applyAlignment="1" applyProtection="1">
      <alignment horizontal="center"/>
      <protection locked="0"/>
    </xf>
    <xf numFmtId="0" fontId="30" fillId="0" borderId="0" xfId="0" applyFont="1"/>
    <xf numFmtId="0" fontId="21" fillId="0" borderId="13" xfId="0" applyFont="1" applyBorder="1" applyAlignment="1" applyProtection="1">
      <alignment horizontal="right" wrapText="1"/>
    </xf>
    <xf numFmtId="0" fontId="29" fillId="0" borderId="12" xfId="0" applyFont="1" applyBorder="1" applyAlignment="1" applyProtection="1">
      <alignment horizontal="left" wrapText="1"/>
    </xf>
    <xf numFmtId="0" fontId="0" fillId="0" borderId="11" xfId="0" applyBorder="1" applyProtection="1"/>
    <xf numFmtId="0" fontId="0" fillId="0" borderId="12" xfId="0" applyBorder="1" applyProtection="1"/>
    <xf numFmtId="0" fontId="24" fillId="21" borderId="11" xfId="0" applyFont="1" applyFill="1" applyBorder="1" applyAlignment="1" applyProtection="1">
      <alignment horizontal="center" vertical="center"/>
    </xf>
    <xf numFmtId="0" fontId="31" fillId="2" borderId="0" xfId="0" applyFont="1" applyFill="1" applyBorder="1" applyAlignment="1">
      <alignment horizontal="center" vertical="center" wrapText="1"/>
    </xf>
    <xf numFmtId="0" fontId="24" fillId="20" borderId="8" xfId="0" applyFont="1" applyFill="1" applyBorder="1" applyAlignment="1" applyProtection="1">
      <alignment horizontal="center" vertical="center"/>
    </xf>
    <xf numFmtId="0" fontId="32" fillId="5" borderId="11" xfId="0" applyFont="1" applyFill="1" applyBorder="1" applyAlignment="1" applyProtection="1">
      <alignment horizontal="center"/>
    </xf>
    <xf numFmtId="0" fontId="32" fillId="5" borderId="10" xfId="0" applyFont="1" applyFill="1" applyBorder="1" applyAlignment="1" applyProtection="1">
      <alignment horizontal="center"/>
    </xf>
    <xf numFmtId="0" fontId="33" fillId="5" borderId="11" xfId="0" applyFont="1" applyFill="1" applyBorder="1" applyAlignment="1" applyProtection="1">
      <alignment horizontal="center"/>
    </xf>
    <xf numFmtId="0" fontId="33" fillId="5" borderId="10" xfId="0" applyFont="1" applyFill="1" applyBorder="1" applyAlignment="1" applyProtection="1">
      <alignment horizontal="center"/>
    </xf>
    <xf numFmtId="0" fontId="33" fillId="5" borderId="15" xfId="0" applyFont="1" applyFill="1" applyBorder="1" applyAlignment="1" applyProtection="1">
      <alignment horizontal="center"/>
    </xf>
    <xf numFmtId="0" fontId="33" fillId="5" borderId="16" xfId="0" applyFont="1" applyFill="1" applyBorder="1" applyAlignment="1" applyProtection="1">
      <alignment horizontal="center"/>
    </xf>
    <xf numFmtId="0" fontId="32" fillId="5" borderId="15" xfId="0" applyFont="1" applyFill="1" applyBorder="1" applyAlignment="1" applyProtection="1">
      <alignment horizontal="center"/>
    </xf>
    <xf numFmtId="0" fontId="34" fillId="5" borderId="11" xfId="0" applyFont="1" applyFill="1" applyBorder="1" applyAlignment="1" applyProtection="1">
      <alignment horizontal="center"/>
    </xf>
    <xf numFmtId="0" fontId="34" fillId="5" borderId="10" xfId="0" applyFont="1" applyFill="1" applyBorder="1" applyAlignment="1" applyProtection="1">
      <alignment horizontal="center"/>
    </xf>
    <xf numFmtId="0" fontId="8" fillId="22" borderId="0" xfId="0" applyFont="1" applyFill="1" applyAlignment="1">
      <alignment horizontal="center"/>
    </xf>
    <xf numFmtId="0" fontId="8" fillId="22" borderId="2" xfId="0" applyFont="1" applyFill="1" applyBorder="1" applyAlignment="1" applyProtection="1">
      <alignment horizontal="center"/>
    </xf>
    <xf numFmtId="0" fontId="8" fillId="22" borderId="3" xfId="0" applyFont="1" applyFill="1" applyBorder="1" applyAlignment="1" applyProtection="1">
      <alignment horizontal="center"/>
    </xf>
    <xf numFmtId="0" fontId="8" fillId="22" borderId="6" xfId="0" applyFont="1" applyFill="1" applyBorder="1" applyAlignment="1" applyProtection="1">
      <alignment horizontal="center"/>
    </xf>
    <xf numFmtId="0" fontId="8" fillId="22" borderId="7" xfId="0" applyFont="1" applyFill="1" applyBorder="1" applyAlignment="1" applyProtection="1">
      <alignment horizontal="center" wrapText="1"/>
    </xf>
    <xf numFmtId="0" fontId="8" fillId="22" borderId="8" xfId="0" applyFont="1" applyFill="1" applyBorder="1" applyAlignment="1" applyProtection="1">
      <alignment horizontal="center"/>
    </xf>
    <xf numFmtId="0" fontId="8" fillId="22" borderId="11" xfId="0" applyFont="1" applyFill="1" applyBorder="1" applyAlignment="1" applyProtection="1">
      <alignment horizontal="center"/>
    </xf>
    <xf numFmtId="0" fontId="8" fillId="22" borderId="15" xfId="0" applyFont="1" applyFill="1" applyBorder="1" applyAlignment="1" applyProtection="1">
      <alignment horizontal="center"/>
    </xf>
    <xf numFmtId="0" fontId="8" fillId="22" borderId="17" xfId="0" applyFont="1" applyFill="1" applyBorder="1" applyAlignment="1" applyProtection="1">
      <alignment horizontal="center" wrapText="1"/>
    </xf>
    <xf numFmtId="0" fontId="8" fillId="22" borderId="22" xfId="0" applyFont="1" applyFill="1" applyBorder="1" applyAlignment="1" applyProtection="1">
      <alignment horizontal="center" wrapText="1"/>
    </xf>
    <xf numFmtId="0" fontId="0" fillId="5" borderId="11" xfId="0" applyFont="1" applyFill="1" applyBorder="1" applyAlignment="1" applyProtection="1">
      <alignment horizontal="center" vertical="center"/>
      <protection locked="0"/>
    </xf>
    <xf numFmtId="0" fontId="0" fillId="5" borderId="8" xfId="0" applyFill="1" applyBorder="1" applyAlignment="1" applyProtection="1">
      <alignment horizontal="center"/>
      <protection locked="0"/>
    </xf>
    <xf numFmtId="0" fontId="8" fillId="11" borderId="11" xfId="0" applyFont="1" applyFill="1" applyBorder="1" applyAlignment="1" applyProtection="1">
      <alignment horizontal="center"/>
    </xf>
    <xf numFmtId="0" fontId="3" fillId="2" borderId="1" xfId="0" applyFont="1" applyFill="1" applyBorder="1" applyAlignment="1">
      <alignment horizontal="center"/>
    </xf>
    <xf numFmtId="0" fontId="7" fillId="3" borderId="0" xfId="0" applyFont="1" applyFill="1" applyBorder="1" applyAlignment="1">
      <alignment horizontal="center" vertical="center" textRotation="90"/>
    </xf>
    <xf numFmtId="0" fontId="7" fillId="3" borderId="8" xfId="0" applyFont="1" applyFill="1" applyBorder="1" applyAlignment="1">
      <alignment horizontal="center" vertical="center" textRotation="90"/>
    </xf>
    <xf numFmtId="0" fontId="9" fillId="0" borderId="0" xfId="0" applyFont="1" applyBorder="1" applyAlignment="1">
      <alignment horizontal="center" vertical="center" textRotation="90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0" xfId="0" applyBorder="1" applyAlignment="1">
      <alignment horizontal="center"/>
    </xf>
    <xf numFmtId="1" fontId="12" fillId="0" borderId="18" xfId="1" applyNumberFormat="1" applyFont="1" applyBorder="1" applyAlignment="1">
      <alignment horizontal="center" vertical="center" textRotation="90"/>
    </xf>
    <xf numFmtId="0" fontId="0" fillId="5" borderId="8" xfId="0" applyFont="1" applyFill="1" applyBorder="1" applyAlignment="1" applyProtection="1">
      <alignment horizontal="center"/>
    </xf>
    <xf numFmtId="0" fontId="25" fillId="0" borderId="24" xfId="0" applyFont="1" applyBorder="1" applyAlignment="1" applyProtection="1">
      <alignment horizontal="center"/>
    </xf>
    <xf numFmtId="0" fontId="8" fillId="11" borderId="13" xfId="0" applyFont="1" applyFill="1" applyBorder="1" applyAlignment="1" applyProtection="1">
      <alignment horizontal="center"/>
    </xf>
    <xf numFmtId="0" fontId="8" fillId="11" borderId="14" xfId="0" applyFont="1" applyFill="1" applyBorder="1" applyAlignment="1" applyProtection="1">
      <alignment horizontal="center"/>
    </xf>
    <xf numFmtId="0" fontId="8" fillId="11" borderId="22" xfId="0" applyFont="1" applyFill="1" applyBorder="1" applyAlignment="1" applyProtection="1">
      <alignment horizontal="center"/>
    </xf>
    <xf numFmtId="0" fontId="8" fillId="11" borderId="11" xfId="0" applyFont="1" applyFill="1" applyBorder="1" applyAlignment="1" applyProtection="1">
      <alignment horizontal="center"/>
    </xf>
    <xf numFmtId="0" fontId="8" fillId="11" borderId="10" xfId="0" applyFont="1" applyFill="1" applyBorder="1" applyAlignment="1" applyProtection="1">
      <alignment horizontal="center"/>
    </xf>
    <xf numFmtId="0" fontId="8" fillId="11" borderId="12" xfId="0" applyFont="1" applyFill="1" applyBorder="1" applyAlignment="1" applyProtection="1">
      <alignment horizontal="center"/>
    </xf>
    <xf numFmtId="0" fontId="20" fillId="2" borderId="25" xfId="0" applyFont="1" applyFill="1" applyBorder="1" applyAlignment="1" applyProtection="1">
      <alignment horizontal="center" vertical="top"/>
    </xf>
    <xf numFmtId="0" fontId="8" fillId="11" borderId="11" xfId="0" applyFont="1" applyFill="1" applyBorder="1" applyAlignment="1" applyProtection="1">
      <alignment horizontal="center" vertical="center"/>
    </xf>
    <xf numFmtId="0" fontId="8" fillId="11" borderId="8" xfId="0" applyFont="1" applyFill="1" applyBorder="1" applyAlignment="1" applyProtection="1">
      <alignment horizontal="center" vertical="center"/>
    </xf>
    <xf numFmtId="0" fontId="27" fillId="0" borderId="8" xfId="0" applyFont="1" applyBorder="1" applyAlignment="1" applyProtection="1">
      <alignment horizontal="center"/>
    </xf>
    <xf numFmtId="0" fontId="20" fillId="2" borderId="23" xfId="0" applyFont="1" applyFill="1" applyBorder="1" applyAlignment="1" applyProtection="1">
      <alignment horizontal="center"/>
    </xf>
    <xf numFmtId="0" fontId="8" fillId="11" borderId="17" xfId="0" applyFont="1" applyFill="1" applyBorder="1" applyAlignment="1" applyProtection="1">
      <alignment horizontal="center"/>
    </xf>
    <xf numFmtId="0" fontId="20" fillId="11" borderId="11" xfId="0" applyFont="1" applyFill="1" applyBorder="1" applyAlignment="1" applyProtection="1">
      <alignment horizontal="center" vertical="center"/>
    </xf>
    <xf numFmtId="0" fontId="20" fillId="11" borderId="8" xfId="0" applyFont="1" applyFill="1" applyBorder="1" applyAlignment="1" applyProtection="1">
      <alignment horizontal="center" vertical="center"/>
    </xf>
    <xf numFmtId="0" fontId="0" fillId="5" borderId="19" xfId="0" applyFont="1" applyFill="1" applyBorder="1" applyAlignment="1" applyProtection="1">
      <alignment horizontal="center"/>
    </xf>
    <xf numFmtId="0" fontId="20" fillId="11" borderId="17" xfId="0" applyFont="1" applyFill="1" applyBorder="1" applyAlignment="1" applyProtection="1">
      <alignment horizontal="center"/>
    </xf>
    <xf numFmtId="0" fontId="6" fillId="5" borderId="19" xfId="0" applyFont="1" applyFill="1" applyBorder="1" applyAlignment="1" applyProtection="1">
      <alignment horizontal="center"/>
    </xf>
    <xf numFmtId="0" fontId="0" fillId="5" borderId="21" xfId="0" applyFont="1" applyFill="1" applyBorder="1" applyAlignment="1" applyProtection="1">
      <alignment horizontal="center"/>
    </xf>
    <xf numFmtId="0" fontId="6" fillId="5" borderId="17" xfId="0" applyFont="1" applyFill="1" applyBorder="1" applyAlignment="1" applyProtection="1">
      <alignment horizontal="center"/>
    </xf>
    <xf numFmtId="0" fontId="8" fillId="11" borderId="16" xfId="0" applyFont="1" applyFill="1" applyBorder="1" applyAlignment="1">
      <alignment horizontal="center" vertical="center"/>
    </xf>
    <xf numFmtId="0" fontId="8" fillId="11" borderId="10" xfId="0" applyFont="1" applyFill="1" applyBorder="1" applyAlignment="1" applyProtection="1">
      <alignment horizontal="center" vertical="center"/>
    </xf>
    <xf numFmtId="0" fontId="8" fillId="11" borderId="14" xfId="0" applyFont="1" applyFill="1" applyBorder="1" applyAlignment="1" applyProtection="1">
      <alignment horizontal="center" vertical="center"/>
    </xf>
    <xf numFmtId="0" fontId="8" fillId="11" borderId="12" xfId="0" applyFont="1" applyFill="1" applyBorder="1" applyAlignment="1" applyProtection="1">
      <alignment horizontal="center" vertical="center" wrapText="1"/>
    </xf>
    <xf numFmtId="0" fontId="8" fillId="11" borderId="22" xfId="0" applyFont="1" applyFill="1" applyBorder="1" applyAlignment="1" applyProtection="1">
      <alignment horizontal="center" vertical="center" wrapText="1"/>
    </xf>
    <xf numFmtId="0" fontId="28" fillId="0" borderId="11" xfId="0" applyFont="1" applyBorder="1" applyAlignment="1">
      <alignment horizontal="center"/>
    </xf>
    <xf numFmtId="0" fontId="28" fillId="0" borderId="10" xfId="0" applyFont="1" applyBorder="1" applyAlignment="1">
      <alignment horizontal="center"/>
    </xf>
    <xf numFmtId="0" fontId="28" fillId="0" borderId="12" xfId="0" applyFont="1" applyBorder="1" applyAlignment="1">
      <alignment horizontal="center"/>
    </xf>
    <xf numFmtId="0" fontId="0" fillId="5" borderId="9" xfId="0" applyFont="1" applyFill="1" applyBorder="1" applyAlignment="1" applyProtection="1">
      <alignment horizontal="center"/>
    </xf>
    <xf numFmtId="0" fontId="0" fillId="5" borderId="18" xfId="0" applyFont="1" applyFill="1" applyBorder="1" applyAlignment="1" applyProtection="1">
      <alignment horizontal="center"/>
    </xf>
    <xf numFmtId="0" fontId="20" fillId="11" borderId="13" xfId="0" applyFont="1" applyFill="1" applyBorder="1" applyAlignment="1" applyProtection="1">
      <alignment horizontal="center"/>
    </xf>
    <xf numFmtId="0" fontId="20" fillId="11" borderId="14" xfId="0" applyFont="1" applyFill="1" applyBorder="1" applyAlignment="1" applyProtection="1">
      <alignment horizontal="center"/>
    </xf>
    <xf numFmtId="0" fontId="20" fillId="11" borderId="22" xfId="0" applyFont="1" applyFill="1" applyBorder="1" applyAlignment="1" applyProtection="1">
      <alignment horizontal="center"/>
    </xf>
    <xf numFmtId="0" fontId="6" fillId="5" borderId="9" xfId="0" applyFont="1" applyFill="1" applyBorder="1" applyAlignment="1" applyProtection="1">
      <alignment horizontal="center"/>
    </xf>
    <xf numFmtId="0" fontId="6" fillId="5" borderId="18" xfId="0" applyFont="1" applyFill="1" applyBorder="1" applyAlignment="1" applyProtection="1">
      <alignment horizontal="center"/>
    </xf>
    <xf numFmtId="0" fontId="8" fillId="15" borderId="13" xfId="0" applyFont="1" applyFill="1" applyBorder="1" applyAlignment="1" applyProtection="1">
      <alignment horizontal="center"/>
    </xf>
    <xf numFmtId="0" fontId="8" fillId="15" borderId="14" xfId="0" applyFont="1" applyFill="1" applyBorder="1" applyAlignment="1" applyProtection="1">
      <alignment horizontal="center"/>
    </xf>
    <xf numFmtId="0" fontId="8" fillId="15" borderId="22" xfId="0" applyFont="1" applyFill="1" applyBorder="1" applyAlignment="1" applyProtection="1">
      <alignment horizontal="center"/>
    </xf>
    <xf numFmtId="0" fontId="8" fillId="15" borderId="11" xfId="0" applyFont="1" applyFill="1" applyBorder="1" applyAlignment="1" applyProtection="1">
      <alignment horizontal="center"/>
    </xf>
    <xf numFmtId="0" fontId="8" fillId="15" borderId="10" xfId="0" applyFont="1" applyFill="1" applyBorder="1" applyAlignment="1" applyProtection="1">
      <alignment horizontal="center"/>
    </xf>
    <xf numFmtId="0" fontId="8" fillId="15" borderId="12" xfId="0" applyFont="1" applyFill="1" applyBorder="1" applyAlignment="1" applyProtection="1">
      <alignment horizontal="center"/>
    </xf>
    <xf numFmtId="0" fontId="8" fillId="15" borderId="11" xfId="0" applyFont="1" applyFill="1" applyBorder="1" applyAlignment="1" applyProtection="1">
      <alignment horizontal="center" vertical="center"/>
    </xf>
    <xf numFmtId="0" fontId="8" fillId="15" borderId="8" xfId="0" applyFont="1" applyFill="1" applyBorder="1" applyAlignment="1" applyProtection="1">
      <alignment horizontal="center" vertical="center"/>
    </xf>
    <xf numFmtId="0" fontId="8" fillId="15" borderId="17" xfId="0" applyFont="1" applyFill="1" applyBorder="1" applyAlignment="1" applyProtection="1">
      <alignment horizontal="center"/>
    </xf>
    <xf numFmtId="0" fontId="20" fillId="15" borderId="11" xfId="0" applyFont="1" applyFill="1" applyBorder="1" applyAlignment="1" applyProtection="1">
      <alignment horizontal="center" vertical="center"/>
    </xf>
    <xf numFmtId="0" fontId="20" fillId="15" borderId="8" xfId="0" applyFont="1" applyFill="1" applyBorder="1" applyAlignment="1" applyProtection="1">
      <alignment horizontal="center" vertical="center"/>
    </xf>
    <xf numFmtId="0" fontId="20" fillId="15" borderId="17" xfId="0" applyFont="1" applyFill="1" applyBorder="1" applyAlignment="1" applyProtection="1">
      <alignment horizontal="center"/>
    </xf>
    <xf numFmtId="0" fontId="8" fillId="15" borderId="16" xfId="0" applyFont="1" applyFill="1" applyBorder="1" applyAlignment="1">
      <alignment horizontal="center" vertical="center"/>
    </xf>
    <xf numFmtId="0" fontId="8" fillId="15" borderId="10" xfId="0" applyFont="1" applyFill="1" applyBorder="1" applyAlignment="1" applyProtection="1">
      <alignment horizontal="center" vertical="center"/>
    </xf>
    <xf numFmtId="0" fontId="8" fillId="15" borderId="12" xfId="0" applyFont="1" applyFill="1" applyBorder="1" applyAlignment="1" applyProtection="1">
      <alignment horizontal="center" vertical="center" wrapText="1"/>
    </xf>
    <xf numFmtId="0" fontId="8" fillId="17" borderId="13" xfId="0" applyFont="1" applyFill="1" applyBorder="1" applyAlignment="1" applyProtection="1">
      <alignment horizontal="center"/>
    </xf>
    <xf numFmtId="0" fontId="8" fillId="17" borderId="14" xfId="0" applyFont="1" applyFill="1" applyBorder="1" applyAlignment="1" applyProtection="1">
      <alignment horizontal="center"/>
    </xf>
    <xf numFmtId="0" fontId="8" fillId="17" borderId="22" xfId="0" applyFont="1" applyFill="1" applyBorder="1" applyAlignment="1" applyProtection="1">
      <alignment horizontal="center"/>
    </xf>
    <xf numFmtId="0" fontId="8" fillId="17" borderId="11" xfId="0" applyFont="1" applyFill="1" applyBorder="1" applyAlignment="1" applyProtection="1">
      <alignment horizontal="center"/>
    </xf>
    <xf numFmtId="0" fontId="8" fillId="17" borderId="10" xfId="0" applyFont="1" applyFill="1" applyBorder="1" applyAlignment="1" applyProtection="1">
      <alignment horizontal="center"/>
    </xf>
    <xf numFmtId="0" fontId="8" fillId="17" borderId="12" xfId="0" applyFont="1" applyFill="1" applyBorder="1" applyAlignment="1" applyProtection="1">
      <alignment horizontal="center"/>
    </xf>
    <xf numFmtId="0" fontId="8" fillId="17" borderId="11" xfId="0" applyFont="1" applyFill="1" applyBorder="1" applyAlignment="1" applyProtection="1">
      <alignment horizontal="center" vertical="center"/>
    </xf>
    <xf numFmtId="0" fontId="8" fillId="17" borderId="8" xfId="0" applyFont="1" applyFill="1" applyBorder="1" applyAlignment="1" applyProtection="1">
      <alignment horizontal="center" vertical="center"/>
    </xf>
    <xf numFmtId="0" fontId="8" fillId="17" borderId="17" xfId="0" applyFont="1" applyFill="1" applyBorder="1" applyAlignment="1" applyProtection="1">
      <alignment horizontal="center"/>
    </xf>
    <xf numFmtId="0" fontId="20" fillId="17" borderId="11" xfId="0" applyFont="1" applyFill="1" applyBorder="1" applyAlignment="1" applyProtection="1">
      <alignment horizontal="center" vertical="center"/>
    </xf>
    <xf numFmtId="0" fontId="20" fillId="17" borderId="8" xfId="0" applyFont="1" applyFill="1" applyBorder="1" applyAlignment="1" applyProtection="1">
      <alignment horizontal="center" vertical="center"/>
    </xf>
    <xf numFmtId="0" fontId="20" fillId="17" borderId="17" xfId="0" applyFont="1" applyFill="1" applyBorder="1" applyAlignment="1" applyProtection="1">
      <alignment horizontal="center"/>
    </xf>
    <xf numFmtId="0" fontId="8" fillId="17" borderId="16" xfId="0" applyFont="1" applyFill="1" applyBorder="1" applyAlignment="1">
      <alignment horizontal="center" vertical="center"/>
    </xf>
    <xf numFmtId="0" fontId="8" fillId="17" borderId="10" xfId="0" applyFont="1" applyFill="1" applyBorder="1" applyAlignment="1" applyProtection="1">
      <alignment horizontal="center" vertical="center"/>
    </xf>
    <xf numFmtId="0" fontId="8" fillId="17" borderId="12" xfId="0" applyFont="1" applyFill="1" applyBorder="1" applyAlignment="1" applyProtection="1">
      <alignment horizontal="center" vertical="center" wrapText="1"/>
    </xf>
    <xf numFmtId="0" fontId="8" fillId="18" borderId="13" xfId="0" applyFont="1" applyFill="1" applyBorder="1" applyAlignment="1" applyProtection="1">
      <alignment horizontal="center"/>
    </xf>
    <xf numFmtId="0" fontId="8" fillId="18" borderId="14" xfId="0" applyFont="1" applyFill="1" applyBorder="1" applyAlignment="1" applyProtection="1">
      <alignment horizontal="center"/>
    </xf>
    <xf numFmtId="0" fontId="8" fillId="18" borderId="22" xfId="0" applyFont="1" applyFill="1" applyBorder="1" applyAlignment="1" applyProtection="1">
      <alignment horizontal="center"/>
    </xf>
    <xf numFmtId="0" fontId="8" fillId="18" borderId="11" xfId="0" applyFont="1" applyFill="1" applyBorder="1" applyAlignment="1" applyProtection="1">
      <alignment horizontal="center"/>
    </xf>
    <xf numFmtId="0" fontId="8" fillId="18" borderId="10" xfId="0" applyFont="1" applyFill="1" applyBorder="1" applyAlignment="1" applyProtection="1">
      <alignment horizontal="center"/>
    </xf>
    <xf numFmtId="0" fontId="8" fillId="18" borderId="12" xfId="0" applyFont="1" applyFill="1" applyBorder="1" applyAlignment="1" applyProtection="1">
      <alignment horizontal="center"/>
    </xf>
    <xf numFmtId="0" fontId="8" fillId="18" borderId="11" xfId="0" applyFont="1" applyFill="1" applyBorder="1" applyAlignment="1" applyProtection="1">
      <alignment horizontal="center" vertical="center"/>
    </xf>
    <xf numFmtId="0" fontId="8" fillId="18" borderId="8" xfId="0" applyFont="1" applyFill="1" applyBorder="1" applyAlignment="1" applyProtection="1">
      <alignment horizontal="center" vertical="center"/>
    </xf>
    <xf numFmtId="0" fontId="8" fillId="18" borderId="17" xfId="0" applyFont="1" applyFill="1" applyBorder="1" applyAlignment="1" applyProtection="1">
      <alignment horizontal="center"/>
    </xf>
    <xf numFmtId="0" fontId="20" fillId="18" borderId="11" xfId="0" applyFont="1" applyFill="1" applyBorder="1" applyAlignment="1" applyProtection="1">
      <alignment horizontal="center" vertical="center"/>
    </xf>
    <xf numFmtId="0" fontId="20" fillId="18" borderId="8" xfId="0" applyFont="1" applyFill="1" applyBorder="1" applyAlignment="1" applyProtection="1">
      <alignment horizontal="center" vertical="center"/>
    </xf>
    <xf numFmtId="0" fontId="20" fillId="18" borderId="17" xfId="0" applyFont="1" applyFill="1" applyBorder="1" applyAlignment="1" applyProtection="1">
      <alignment horizontal="center"/>
    </xf>
    <xf numFmtId="0" fontId="8" fillId="18" borderId="16" xfId="0" applyFont="1" applyFill="1" applyBorder="1" applyAlignment="1">
      <alignment horizontal="center" vertical="center"/>
    </xf>
    <xf numFmtId="0" fontId="8" fillId="18" borderId="10" xfId="0" applyFont="1" applyFill="1" applyBorder="1" applyAlignment="1" applyProtection="1">
      <alignment horizontal="center" vertical="center"/>
    </xf>
    <xf numFmtId="0" fontId="8" fillId="18" borderId="12" xfId="0" applyFont="1" applyFill="1" applyBorder="1" applyAlignment="1" applyProtection="1">
      <alignment horizontal="center" vertical="center" wrapText="1"/>
    </xf>
    <xf numFmtId="0" fontId="8" fillId="22" borderId="13" xfId="0" applyFont="1" applyFill="1" applyBorder="1" applyAlignment="1" applyProtection="1">
      <alignment horizontal="center"/>
    </xf>
    <xf numFmtId="0" fontId="8" fillId="22" borderId="14" xfId="0" applyFont="1" applyFill="1" applyBorder="1" applyAlignment="1" applyProtection="1">
      <alignment horizontal="center"/>
    </xf>
    <xf numFmtId="0" fontId="8" fillId="22" borderId="22" xfId="0" applyFont="1" applyFill="1" applyBorder="1" applyAlignment="1" applyProtection="1">
      <alignment horizontal="center"/>
    </xf>
    <xf numFmtId="0" fontId="8" fillId="22" borderId="11" xfId="0" applyFont="1" applyFill="1" applyBorder="1" applyAlignment="1" applyProtection="1">
      <alignment horizontal="center"/>
    </xf>
    <xf numFmtId="0" fontId="8" fillId="22" borderId="10" xfId="0" applyFont="1" applyFill="1" applyBorder="1" applyAlignment="1" applyProtection="1">
      <alignment horizontal="center"/>
    </xf>
    <xf numFmtId="0" fontId="8" fillId="22" borderId="12" xfId="0" applyFont="1" applyFill="1" applyBorder="1" applyAlignment="1" applyProtection="1">
      <alignment horizontal="center"/>
    </xf>
    <xf numFmtId="0" fontId="8" fillId="22" borderId="11" xfId="0" applyFont="1" applyFill="1" applyBorder="1" applyAlignment="1" applyProtection="1">
      <alignment horizontal="center" vertical="center"/>
    </xf>
    <xf numFmtId="0" fontId="8" fillId="22" borderId="8" xfId="0" applyFont="1" applyFill="1" applyBorder="1" applyAlignment="1" applyProtection="1">
      <alignment horizontal="center" vertical="center"/>
    </xf>
    <xf numFmtId="0" fontId="8" fillId="22" borderId="17" xfId="0" applyFont="1" applyFill="1" applyBorder="1" applyAlignment="1" applyProtection="1">
      <alignment horizontal="center"/>
    </xf>
    <xf numFmtId="0" fontId="20" fillId="22" borderId="11" xfId="0" applyFont="1" applyFill="1" applyBorder="1" applyAlignment="1" applyProtection="1">
      <alignment horizontal="center" vertical="center"/>
    </xf>
    <xf numFmtId="0" fontId="20" fillId="22" borderId="8" xfId="0" applyFont="1" applyFill="1" applyBorder="1" applyAlignment="1" applyProtection="1">
      <alignment horizontal="center" vertical="center"/>
    </xf>
    <xf numFmtId="0" fontId="20" fillId="22" borderId="17" xfId="0" applyFont="1" applyFill="1" applyBorder="1" applyAlignment="1" applyProtection="1">
      <alignment horizontal="center"/>
    </xf>
    <xf numFmtId="0" fontId="8" fillId="22" borderId="16" xfId="0" applyFont="1" applyFill="1" applyBorder="1" applyAlignment="1">
      <alignment horizontal="center" vertical="center"/>
    </xf>
    <xf numFmtId="0" fontId="8" fillId="22" borderId="10" xfId="0" applyFont="1" applyFill="1" applyBorder="1" applyAlignment="1" applyProtection="1">
      <alignment horizontal="center" vertical="center"/>
    </xf>
    <xf numFmtId="0" fontId="8" fillId="22" borderId="12" xfId="0" applyFont="1" applyFill="1" applyBorder="1" applyAlignment="1" applyProtection="1">
      <alignment horizontal="center" vertical="center" wrapText="1"/>
    </xf>
    <xf numFmtId="0" fontId="35" fillId="2" borderId="10" xfId="0" applyFont="1" applyFill="1" applyBorder="1" applyAlignment="1">
      <alignment horizontal="center" vertical="center" wrapText="1"/>
    </xf>
    <xf numFmtId="0" fontId="31" fillId="2" borderId="10" xfId="0" applyFont="1" applyFill="1" applyBorder="1" applyAlignment="1">
      <alignment horizontal="center" vertical="center" wrapText="1"/>
    </xf>
    <xf numFmtId="0" fontId="10" fillId="23" borderId="17" xfId="0" applyFont="1" applyFill="1" applyBorder="1" applyAlignment="1">
      <alignment horizontal="center"/>
    </xf>
    <xf numFmtId="166" fontId="10" fillId="23" borderId="17" xfId="0" applyNumberFormat="1" applyFont="1" applyFill="1" applyBorder="1" applyAlignment="1">
      <alignment horizontal="center"/>
    </xf>
    <xf numFmtId="2" fontId="10" fillId="23" borderId="17" xfId="0" applyNumberFormat="1" applyFont="1" applyFill="1" applyBorder="1" applyAlignment="1">
      <alignment horizontal="center"/>
    </xf>
    <xf numFmtId="0" fontId="10" fillId="23" borderId="19" xfId="0" applyFont="1" applyFill="1" applyBorder="1" applyAlignment="1">
      <alignment horizontal="center"/>
    </xf>
    <xf numFmtId="166" fontId="10" fillId="23" borderId="19" xfId="0" applyNumberFormat="1" applyFont="1" applyFill="1" applyBorder="1" applyAlignment="1">
      <alignment horizontal="center"/>
    </xf>
    <xf numFmtId="2" fontId="10" fillId="23" borderId="19" xfId="0" applyNumberFormat="1" applyFont="1" applyFill="1" applyBorder="1" applyAlignment="1">
      <alignment horizontal="center"/>
    </xf>
    <xf numFmtId="2" fontId="10" fillId="23" borderId="21" xfId="0" applyNumberFormat="1" applyFont="1" applyFill="1" applyBorder="1" applyAlignment="1">
      <alignment horizontal="center"/>
    </xf>
    <xf numFmtId="0" fontId="10" fillId="23" borderId="21" xfId="0" applyFont="1" applyFill="1" applyBorder="1" applyAlignment="1">
      <alignment horizontal="center"/>
    </xf>
    <xf numFmtId="166" fontId="10" fillId="23" borderId="21" xfId="0" applyNumberFormat="1" applyFont="1" applyFill="1" applyBorder="1" applyAlignment="1">
      <alignment horizontal="center"/>
    </xf>
    <xf numFmtId="164" fontId="10" fillId="24" borderId="0" xfId="0" applyNumberFormat="1" applyFont="1" applyFill="1" applyBorder="1" applyAlignment="1">
      <alignment horizontal="center"/>
    </xf>
    <xf numFmtId="0" fontId="24" fillId="0" borderId="0" xfId="0" applyFont="1" applyAlignment="1" applyProtection="1"/>
    <xf numFmtId="0" fontId="0" fillId="0" borderId="0" xfId="0" applyBorder="1" applyAlignment="1" applyProtection="1">
      <alignment horizontal="center"/>
    </xf>
    <xf numFmtId="0" fontId="0" fillId="0" borderId="0" xfId="0" applyAlignment="1" applyProtection="1">
      <alignment wrapText="1"/>
    </xf>
    <xf numFmtId="0" fontId="26" fillId="0" borderId="0" xfId="0" applyFont="1" applyProtection="1"/>
    <xf numFmtId="11" fontId="0" fillId="0" borderId="0" xfId="0" applyNumberFormat="1" applyAlignment="1" applyProtection="1">
      <alignment wrapText="1"/>
    </xf>
    <xf numFmtId="11" fontId="0" fillId="0" borderId="0" xfId="0" applyNumberFormat="1" applyProtection="1"/>
    <xf numFmtId="0" fontId="0" fillId="0" borderId="0" xfId="0" applyBorder="1" applyProtection="1"/>
    <xf numFmtId="11" fontId="0" fillId="0" borderId="0" xfId="0" applyNumberFormat="1" applyBorder="1" applyProtection="1"/>
    <xf numFmtId="0" fontId="0" fillId="0" borderId="0" xfId="0" applyAlignment="1" applyProtection="1">
      <alignment vertical="top" wrapText="1"/>
    </xf>
    <xf numFmtId="11" fontId="0" fillId="0" borderId="0" xfId="0" applyNumberFormat="1" applyFont="1" applyProtection="1"/>
    <xf numFmtId="0" fontId="0" fillId="0" borderId="0" xfId="0" applyAlignment="1" applyProtection="1">
      <alignment horizontal="center" vertical="top" wrapText="1"/>
    </xf>
    <xf numFmtId="11" fontId="0" fillId="0" borderId="0" xfId="0" applyNumberFormat="1" applyAlignment="1" applyProtection="1">
      <alignment vertical="top" wrapText="1"/>
    </xf>
    <xf numFmtId="0" fontId="27" fillId="0" borderId="11" xfId="0" applyFont="1" applyBorder="1" applyAlignment="1" applyProtection="1">
      <alignment horizontal="center"/>
    </xf>
    <xf numFmtId="0" fontId="27" fillId="0" borderId="10" xfId="0" applyFont="1" applyBorder="1" applyAlignment="1" applyProtection="1">
      <alignment horizontal="center"/>
    </xf>
    <xf numFmtId="0" fontId="27" fillId="0" borderId="12" xfId="0" applyFont="1" applyBorder="1" applyAlignment="1" applyProtection="1">
      <alignment horizontal="center"/>
    </xf>
    <xf numFmtId="0" fontId="8" fillId="11" borderId="0" xfId="0" applyFont="1" applyFill="1" applyAlignment="1" applyProtection="1">
      <alignment horizontal="center"/>
    </xf>
    <xf numFmtId="0" fontId="8" fillId="11" borderId="16" xfId="0" applyFont="1" applyFill="1" applyBorder="1" applyAlignment="1" applyProtection="1">
      <alignment horizontal="center" vertical="center"/>
    </xf>
  </cellXfs>
  <cellStyles count="5">
    <cellStyle name="Normal" xfId="0" builtinId="0"/>
    <cellStyle name="Normal 2" xfId="1" xr:uid="{00000000-0005-0000-0000-000006000000}"/>
    <cellStyle name="Normal 3" xfId="2" xr:uid="{00000000-0005-0000-0000-000007000000}"/>
    <cellStyle name="Normal 4" xfId="3" xr:uid="{00000000-0005-0000-0000-000008000000}"/>
    <cellStyle name="Normal 5" xfId="4" xr:uid="{00000000-0005-0000-0000-000009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6F2765"/>
      <rgbColor rgb="FFF2F2F2"/>
      <rgbColor rgb="FFDBEEF4"/>
      <rgbColor rgb="FF660066"/>
      <rgbColor rgb="FFD99694"/>
      <rgbColor rgb="FF0066CC"/>
      <rgbColor rgb="FFB7DEE8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8064A2"/>
      <rgbColor rgb="FF969696"/>
      <rgbColor rgb="FF10243E"/>
      <rgbColor rgb="FF339966"/>
      <rgbColor rgb="FF1E1C11"/>
      <rgbColor rgb="FF262626"/>
      <rgbColor rgb="FF993300"/>
      <rgbColor rgb="FF993366"/>
      <rgbColor rgb="FF215968"/>
      <rgbColor rgb="FF40315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06F54"/>
      <color rgb="FF672F09"/>
      <color rgb="FF006600"/>
      <color rgb="FF339966"/>
      <color rgb="FFFF9999"/>
      <color rgb="FFFFF5D9"/>
      <color rgb="FFF7A97D"/>
      <color rgb="FFF58161"/>
      <color rgb="FFF36C47"/>
      <color rgb="FFF2854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180984</xdr:colOff>
      <xdr:row>8</xdr:row>
      <xdr:rowOff>161934</xdr:rowOff>
    </xdr:from>
    <xdr:to>
      <xdr:col>11</xdr:col>
      <xdr:colOff>25250</xdr:colOff>
      <xdr:row>24</xdr:row>
      <xdr:rowOff>190223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AEAF4859-5EE0-4DD6-B46F-A5BF2907E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1209" y="1866909"/>
          <a:ext cx="4740116" cy="3104864"/>
        </a:xfrm>
        <a:prstGeom prst="rect">
          <a:avLst/>
        </a:prstGeom>
        <a:effectLst>
          <a:softEdge rad="38100"/>
        </a:effec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A10"/>
  <sheetViews>
    <sheetView tabSelected="1" zoomScaleNormal="100" workbookViewId="0">
      <selection activeCell="J29" sqref="J29"/>
    </sheetView>
  </sheetViews>
  <sheetFormatPr defaultColWidth="11.5703125" defaultRowHeight="15" x14ac:dyDescent="0.25"/>
  <cols>
    <col min="1" max="2" width="8.7109375" customWidth="1"/>
    <col min="3" max="3" width="144.5703125" customWidth="1"/>
    <col min="4" max="64" width="8.7109375" customWidth="1"/>
  </cols>
  <sheetData>
    <row r="1" spans="2:27" x14ac:dyDescent="0.25">
      <c r="B1" s="246" t="s">
        <v>0</v>
      </c>
      <c r="C1" s="246"/>
    </row>
    <row r="2" spans="2:27" x14ac:dyDescent="0.25">
      <c r="B2" s="246"/>
      <c r="C2" s="246"/>
    </row>
    <row r="3" spans="2:27" x14ac:dyDescent="0.25">
      <c r="B3" s="246"/>
      <c r="C3" s="246"/>
    </row>
    <row r="4" spans="2:27" x14ac:dyDescent="0.25">
      <c r="B4" s="246"/>
      <c r="C4" s="246"/>
    </row>
    <row r="5" spans="2:27" x14ac:dyDescent="0.25">
      <c r="B5" s="246"/>
      <c r="C5" s="246"/>
    </row>
    <row r="6" spans="2:27" ht="31.5" x14ac:dyDescent="0.5">
      <c r="B6" s="1" t="s">
        <v>1</v>
      </c>
      <c r="C6" s="2" t="s">
        <v>2</v>
      </c>
      <c r="D6" s="3"/>
      <c r="E6" s="4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</row>
    <row r="7" spans="2:27" ht="31.5" x14ac:dyDescent="0.5">
      <c r="B7" s="6" t="s">
        <v>3</v>
      </c>
      <c r="C7" s="7" t="s">
        <v>4</v>
      </c>
      <c r="D7" s="3"/>
      <c r="E7" s="4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</row>
    <row r="8" spans="2:27" ht="30.75" customHeight="1" x14ac:dyDescent="0.5">
      <c r="B8" s="6" t="s">
        <v>5</v>
      </c>
      <c r="C8" s="7" t="s">
        <v>6</v>
      </c>
      <c r="D8" s="3"/>
      <c r="E8" s="4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</row>
    <row r="9" spans="2:27" ht="31.5" x14ac:dyDescent="0.5">
      <c r="B9" s="6" t="s">
        <v>7</v>
      </c>
      <c r="C9" s="7" t="s">
        <v>8</v>
      </c>
      <c r="D9" s="3"/>
      <c r="E9" s="4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2:27" ht="86.25" x14ac:dyDescent="0.5">
      <c r="B10" s="8" t="s">
        <v>9</v>
      </c>
      <c r="C10" s="9" t="s">
        <v>229</v>
      </c>
      <c r="D10" s="3"/>
      <c r="E10" s="4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</sheetData>
  <mergeCells count="1">
    <mergeCell ref="B1:C5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34"/>
  <sheetViews>
    <sheetView zoomScaleNormal="100" workbookViewId="0">
      <selection activeCell="B3" sqref="B3:B20"/>
    </sheetView>
  </sheetViews>
  <sheetFormatPr defaultColWidth="11.5703125" defaultRowHeight="15" x14ac:dyDescent="0.25"/>
  <cols>
    <col min="1" max="1" width="9.28515625" customWidth="1"/>
    <col min="2" max="2" width="8.28515625" customWidth="1"/>
    <col min="3" max="3" width="6.85546875" customWidth="1"/>
    <col min="4" max="4" width="11.85546875" customWidth="1"/>
    <col min="5" max="5" width="13.140625" customWidth="1"/>
    <col min="6" max="6" width="10.85546875" customWidth="1"/>
    <col min="7" max="7" width="11.28515625" customWidth="1"/>
    <col min="8" max="8" width="3.140625" customWidth="1"/>
    <col min="9" max="9" width="15.28515625" customWidth="1"/>
    <col min="10" max="10" width="10.7109375" customWidth="1"/>
    <col min="11" max="11" width="13.140625" customWidth="1"/>
    <col min="13" max="13" width="3.140625" customWidth="1"/>
    <col min="14" max="14" width="11.7109375" customWidth="1"/>
    <col min="15" max="16" width="10" customWidth="1"/>
    <col min="17" max="17" width="3.140625" customWidth="1"/>
    <col min="18" max="18" width="14.28515625" customWidth="1"/>
    <col min="19" max="19" width="13.5703125" customWidth="1"/>
    <col min="20" max="64" width="8.7109375" customWidth="1"/>
  </cols>
  <sheetData>
    <row r="1" spans="1:19" ht="13.9" customHeight="1" x14ac:dyDescent="0.25">
      <c r="A1" s="151" t="s">
        <v>152</v>
      </c>
      <c r="B1" s="275" t="s">
        <v>153</v>
      </c>
      <c r="C1" s="275" t="s">
        <v>154</v>
      </c>
      <c r="D1" s="167" t="s">
        <v>155</v>
      </c>
      <c r="E1" s="168" t="s">
        <v>156</v>
      </c>
      <c r="F1" s="276" t="s">
        <v>157</v>
      </c>
      <c r="G1" s="278" t="s">
        <v>158</v>
      </c>
      <c r="H1" s="90"/>
      <c r="I1" s="267" t="s">
        <v>159</v>
      </c>
      <c r="J1" s="267"/>
      <c r="K1" s="267"/>
      <c r="L1" s="267"/>
      <c r="M1" s="91"/>
      <c r="N1" s="267" t="s">
        <v>160</v>
      </c>
      <c r="O1" s="267"/>
      <c r="P1" s="267"/>
      <c r="Q1" s="91"/>
      <c r="R1" s="274" t="s">
        <v>161</v>
      </c>
      <c r="S1" s="274"/>
    </row>
    <row r="2" spans="1:19" ht="15.75" thickBot="1" x14ac:dyDescent="0.3">
      <c r="A2" s="151" t="s">
        <v>162</v>
      </c>
      <c r="B2" s="275"/>
      <c r="C2" s="275"/>
      <c r="D2" s="169" t="s">
        <v>163</v>
      </c>
      <c r="E2" s="170" t="s">
        <v>163</v>
      </c>
      <c r="F2" s="276"/>
      <c r="G2" s="278"/>
      <c r="H2" s="92"/>
      <c r="I2" s="93" t="e">
        <f>SUM(G3,G4,G5,G7,G10,G12,G14,G17,G19)/SUM(F3,F4,F5,F7,F10,F12,F14,F17,F19)</f>
        <v>#DIV/0!</v>
      </c>
      <c r="J2" s="94" t="s">
        <v>164</v>
      </c>
      <c r="K2" s="95" t="e">
        <f>SQRT(1/SUM(F3,F4,F5,F7,F10,F12,F14,F17,F19))</f>
        <v>#DIV/0!</v>
      </c>
      <c r="L2" s="96" t="s">
        <v>165</v>
      </c>
      <c r="M2" s="91"/>
      <c r="N2" s="158">
        <f>Overview!$AA$5</f>
        <v>0.19504856112476671</v>
      </c>
      <c r="O2" s="159" t="s">
        <v>164</v>
      </c>
      <c r="P2" s="160" t="e">
        <f>Overview!$AB$5</f>
        <v>#DIV/0!</v>
      </c>
      <c r="Q2" s="91"/>
      <c r="R2" s="270" t="s">
        <v>166</v>
      </c>
      <c r="S2" s="270"/>
    </row>
    <row r="3" spans="1:19" ht="17.25" x14ac:dyDescent="0.25">
      <c r="A3" s="224">
        <v>46.5</v>
      </c>
      <c r="B3" s="225" t="s">
        <v>167</v>
      </c>
      <c r="C3" s="225" t="s">
        <v>168</v>
      </c>
      <c r="D3" s="212"/>
      <c r="E3" s="213"/>
      <c r="F3" s="97">
        <f t="shared" ref="F3:F20" si="0">IF(B3="-",0,IF(E3&lt;&gt;0,1/E3^2,0))</f>
        <v>0</v>
      </c>
      <c r="G3" s="98">
        <f>IF(D3&lt;&gt;0,D3*F3,0)</f>
        <v>0</v>
      </c>
      <c r="I3" s="99" t="e">
        <f>I2*27/0.33</f>
        <v>#DIV/0!</v>
      </c>
      <c r="J3" s="100" t="s">
        <v>164</v>
      </c>
      <c r="K3" s="101" t="e">
        <f>K2*27/0.33</f>
        <v>#DIV/0!</v>
      </c>
      <c r="L3" s="102" t="s">
        <v>169</v>
      </c>
      <c r="M3" s="91"/>
      <c r="N3" s="285" t="s">
        <v>170</v>
      </c>
      <c r="O3" s="286"/>
      <c r="P3" s="287"/>
      <c r="Q3" s="91"/>
      <c r="R3" s="288" t="s">
        <v>171</v>
      </c>
      <c r="S3" s="289"/>
    </row>
    <row r="4" spans="1:19" x14ac:dyDescent="0.25">
      <c r="A4" s="224">
        <v>63.29</v>
      </c>
      <c r="B4" s="225" t="s">
        <v>172</v>
      </c>
      <c r="C4" s="225" t="s">
        <v>168</v>
      </c>
      <c r="D4" s="212"/>
      <c r="E4" s="213"/>
      <c r="F4" s="103">
        <f t="shared" si="0"/>
        <v>0</v>
      </c>
      <c r="G4" s="104">
        <f>IF(D4&lt;&gt;0,D4*F4,0)</f>
        <v>0</v>
      </c>
      <c r="I4" s="256" t="s">
        <v>173</v>
      </c>
      <c r="J4" s="257"/>
      <c r="K4" s="257"/>
      <c r="L4" s="258"/>
      <c r="M4" s="91"/>
      <c r="N4" s="158" t="e">
        <f>Overview!$AG$5</f>
        <v>#DIV/0!</v>
      </c>
      <c r="O4" s="159" t="s">
        <v>164</v>
      </c>
      <c r="P4" s="160">
        <f>0.1</f>
        <v>0.1</v>
      </c>
      <c r="Q4" s="91"/>
      <c r="R4" s="283" t="s">
        <v>174</v>
      </c>
      <c r="S4" s="284"/>
    </row>
    <row r="5" spans="1:19" x14ac:dyDescent="0.25">
      <c r="A5" s="230">
        <v>93.31</v>
      </c>
      <c r="B5" s="225" t="s">
        <v>172</v>
      </c>
      <c r="C5" s="225" t="s">
        <v>168</v>
      </c>
      <c r="D5" s="212"/>
      <c r="E5" s="213"/>
      <c r="F5" s="103">
        <f t="shared" si="0"/>
        <v>0</v>
      </c>
      <c r="G5" s="104">
        <f t="shared" ref="G5:G20" si="1">IF(D5&lt;&gt;0,D5*F5,0)</f>
        <v>0</v>
      </c>
      <c r="I5" s="93" t="e">
        <f>SUM(G6,G8,G9,G11,G15,G13,G16,G20)/SUM(F6,F8,F9,F11,F13,F15,F16,F20)</f>
        <v>#DIV/0!</v>
      </c>
      <c r="J5" s="94" t="s">
        <v>164</v>
      </c>
      <c r="K5" s="95" t="e">
        <f>SQRT(1/SUM(F6,F8,F9,F11,F13,F15,F16,F20))</f>
        <v>#DIV/0!</v>
      </c>
      <c r="L5" s="96" t="s">
        <v>165</v>
      </c>
      <c r="M5" s="91"/>
      <c r="N5" s="271" t="s">
        <v>13</v>
      </c>
      <c r="O5" s="271"/>
      <c r="P5" s="271"/>
      <c r="Q5" s="91"/>
      <c r="R5" s="272" t="s">
        <v>175</v>
      </c>
      <c r="S5" s="272"/>
    </row>
    <row r="6" spans="1:19" x14ac:dyDescent="0.25">
      <c r="A6" s="226">
        <v>128.72</v>
      </c>
      <c r="B6" s="227" t="s">
        <v>176</v>
      </c>
      <c r="C6" s="227" t="s">
        <v>177</v>
      </c>
      <c r="D6" s="212"/>
      <c r="E6" s="213"/>
      <c r="F6" s="103">
        <f t="shared" si="0"/>
        <v>0</v>
      </c>
      <c r="G6" s="104">
        <f t="shared" si="1"/>
        <v>0</v>
      </c>
      <c r="I6" s="105" t="e">
        <f>I5*27/0.11</f>
        <v>#DIV/0!</v>
      </c>
      <c r="J6" s="106" t="s">
        <v>164</v>
      </c>
      <c r="K6" s="107" t="e">
        <f>K5*27/0.11</f>
        <v>#DIV/0!</v>
      </c>
      <c r="L6" s="108" t="s">
        <v>169</v>
      </c>
      <c r="M6" s="91"/>
      <c r="N6" s="158">
        <f>Overview!$D$5</f>
        <v>0</v>
      </c>
      <c r="O6" s="159" t="s">
        <v>164</v>
      </c>
      <c r="P6" s="160">
        <f>Overview!$E$5</f>
        <v>0</v>
      </c>
      <c r="Q6" s="91"/>
      <c r="R6" s="273" t="s">
        <v>178</v>
      </c>
      <c r="S6" s="273"/>
    </row>
    <row r="7" spans="1:19" x14ac:dyDescent="0.25">
      <c r="A7" s="230">
        <v>185.76</v>
      </c>
      <c r="B7" s="225" t="s">
        <v>179</v>
      </c>
      <c r="C7" s="225" t="s">
        <v>168</v>
      </c>
      <c r="D7" s="212"/>
      <c r="E7" s="213"/>
      <c r="F7" s="103">
        <f t="shared" si="0"/>
        <v>0</v>
      </c>
      <c r="G7" s="104">
        <f t="shared" si="1"/>
        <v>0</v>
      </c>
      <c r="I7" s="267" t="s">
        <v>180</v>
      </c>
      <c r="J7" s="267"/>
      <c r="K7" s="267"/>
      <c r="L7" s="267"/>
      <c r="M7" s="91"/>
      <c r="N7" s="256" t="s">
        <v>181</v>
      </c>
      <c r="O7" s="257"/>
      <c r="P7" s="258"/>
      <c r="Q7" s="91"/>
      <c r="R7" s="91"/>
      <c r="S7" s="109"/>
    </row>
    <row r="8" spans="1:19" ht="15" customHeight="1" x14ac:dyDescent="0.25">
      <c r="A8" s="226">
        <v>209.42</v>
      </c>
      <c r="B8" s="227" t="s">
        <v>176</v>
      </c>
      <c r="C8" s="227" t="s">
        <v>177</v>
      </c>
      <c r="D8" s="212"/>
      <c r="E8" s="213"/>
      <c r="F8" s="103">
        <f t="shared" si="0"/>
        <v>0</v>
      </c>
      <c r="G8" s="104">
        <f t="shared" si="1"/>
        <v>0</v>
      </c>
      <c r="I8" s="110">
        <f>D18</f>
        <v>0</v>
      </c>
      <c r="J8" s="94" t="s">
        <v>164</v>
      </c>
      <c r="K8" s="94">
        <f>E18</f>
        <v>0</v>
      </c>
      <c r="L8" s="111" t="s">
        <v>165</v>
      </c>
      <c r="M8" s="91"/>
      <c r="N8" s="113" t="e">
        <f>(((0.99685704+-0.23958774*LN(R18)+0.014597508*LN(R18)^2)/(1+-0.24153011*LN(R18)+0.015221787*LN(R18)^2))+((0.99685704+-0.23958774*LN(S18)+0.014597508*LN(S18)^2)/(1+-0.24153011*LN(S18)+0.015221787*LN(S18)^2)))/2</f>
        <v>#NUM!</v>
      </c>
      <c r="O8" s="114" t="s">
        <v>164</v>
      </c>
      <c r="P8" s="115" t="e">
        <f>N8*0.05</f>
        <v>#NUM!</v>
      </c>
      <c r="Q8" s="91"/>
      <c r="R8" s="217" t="s">
        <v>189</v>
      </c>
      <c r="S8" s="218" t="s">
        <v>215</v>
      </c>
    </row>
    <row r="9" spans="1:19" x14ac:dyDescent="0.25">
      <c r="A9" s="228">
        <v>238.71</v>
      </c>
      <c r="B9" s="227" t="s">
        <v>183</v>
      </c>
      <c r="C9" s="227" t="s">
        <v>177</v>
      </c>
      <c r="D9" s="212"/>
      <c r="E9" s="213"/>
      <c r="F9" s="103">
        <f t="shared" si="0"/>
        <v>0</v>
      </c>
      <c r="G9" s="104">
        <f t="shared" si="1"/>
        <v>0</v>
      </c>
      <c r="I9" s="112">
        <f>I8*27*1224</f>
        <v>0</v>
      </c>
      <c r="J9" s="107" t="s">
        <v>164</v>
      </c>
      <c r="K9" s="107">
        <f>K8*27*1224</f>
        <v>0</v>
      </c>
      <c r="L9" s="108" t="s">
        <v>169</v>
      </c>
      <c r="M9" s="91"/>
      <c r="N9" s="256" t="s">
        <v>187</v>
      </c>
      <c r="O9" s="257"/>
      <c r="P9" s="258"/>
      <c r="Q9" s="91"/>
      <c r="R9" s="116" t="s">
        <v>184</v>
      </c>
      <c r="S9" s="117">
        <v>0.03</v>
      </c>
    </row>
    <row r="10" spans="1:19" x14ac:dyDescent="0.25">
      <c r="A10" s="224">
        <v>295.10000000000002</v>
      </c>
      <c r="B10" s="225" t="s">
        <v>185</v>
      </c>
      <c r="C10" s="225" t="s">
        <v>168</v>
      </c>
      <c r="D10" s="212"/>
      <c r="E10" s="213"/>
      <c r="F10" s="103">
        <f t="shared" si="0"/>
        <v>0</v>
      </c>
      <c r="G10" s="104">
        <f t="shared" si="1"/>
        <v>0</v>
      </c>
      <c r="I10" s="118">
        <f>I9*100/1000000</f>
        <v>0</v>
      </c>
      <c r="J10" s="119" t="s">
        <v>164</v>
      </c>
      <c r="K10" s="119">
        <f>K9*100/1000000</f>
        <v>0</v>
      </c>
      <c r="L10" s="108" t="s">
        <v>186</v>
      </c>
      <c r="M10" s="91"/>
      <c r="N10" s="122">
        <f>IF(S20="on",IF(R20="Feldspar",12.5*0.7982*(1-((((0.99685704+-0.23958774*LN(R18)+0.014597508*LN(R18)^2)/(1+-0.24153011*LN(R18)+0.015221787*LN(R18)^2))+((0.99685704+-0.23958774*LN(S18)+0.014597508*LN(S18)^2)/(1+-0.24153011*LN(S18)+0.015221787*LN(S18)^2)))/2)),0.01),0)</f>
        <v>0</v>
      </c>
      <c r="O10" s="123" t="s">
        <v>164</v>
      </c>
      <c r="P10" s="121">
        <f>IF(S20="on",IF(R20="Feldspar",N10*SQRT((0.12/12.5)^2+(0.039/0.7982)^2 + (P8/(N8))^2),0.002),0)</f>
        <v>0</v>
      </c>
      <c r="Q10" s="91"/>
      <c r="R10" s="120" t="s">
        <v>188</v>
      </c>
      <c r="S10" s="121">
        <v>0.04</v>
      </c>
    </row>
    <row r="11" spans="1:19" x14ac:dyDescent="0.25">
      <c r="A11" s="226">
        <v>338.21</v>
      </c>
      <c r="B11" s="227" t="s">
        <v>176</v>
      </c>
      <c r="C11" s="227" t="s">
        <v>177</v>
      </c>
      <c r="D11" s="212"/>
      <c r="E11" s="213"/>
      <c r="F11" s="103">
        <f t="shared" si="0"/>
        <v>0</v>
      </c>
      <c r="G11" s="104">
        <f t="shared" si="1"/>
        <v>0</v>
      </c>
      <c r="I11" s="268" t="s">
        <v>52</v>
      </c>
      <c r="J11" s="268"/>
      <c r="K11" s="268"/>
      <c r="L11" s="269"/>
      <c r="M11" s="91"/>
      <c r="N11" s="280" t="s">
        <v>214</v>
      </c>
      <c r="O11" s="281"/>
      <c r="P11" s="282"/>
      <c r="Q11" s="91"/>
      <c r="R11" s="152" t="s">
        <v>189</v>
      </c>
      <c r="S11" s="161">
        <f>IF(Overview!AM5="silt",IF(Overview!K5="lin",0.03,IF(Overview!K5="exp",0.04,"missing info")),0)</f>
        <v>0</v>
      </c>
    </row>
    <row r="12" spans="1:19" x14ac:dyDescent="0.25">
      <c r="A12" s="224">
        <v>351.85</v>
      </c>
      <c r="B12" s="225" t="s">
        <v>185</v>
      </c>
      <c r="C12" s="225" t="s">
        <v>168</v>
      </c>
      <c r="D12" s="212"/>
      <c r="E12" s="213"/>
      <c r="F12" s="103">
        <f t="shared" si="0"/>
        <v>0</v>
      </c>
      <c r="G12" s="104">
        <f t="shared" si="1"/>
        <v>0</v>
      </c>
      <c r="I12" s="268"/>
      <c r="J12" s="268"/>
      <c r="K12" s="268"/>
      <c r="L12" s="269"/>
      <c r="M12" s="91"/>
      <c r="N12" s="256" t="s">
        <v>216</v>
      </c>
      <c r="O12" s="257"/>
      <c r="P12" s="258"/>
      <c r="Q12" s="91"/>
      <c r="R12" s="91"/>
      <c r="S12" s="109"/>
    </row>
    <row r="13" spans="1:19" x14ac:dyDescent="0.25">
      <c r="A13" s="228">
        <v>583.17999999999995</v>
      </c>
      <c r="B13" s="229" t="s">
        <v>190</v>
      </c>
      <c r="C13" s="227" t="s">
        <v>177</v>
      </c>
      <c r="D13" s="212"/>
      <c r="E13" s="213"/>
      <c r="F13" s="103">
        <f t="shared" si="0"/>
        <v>0</v>
      </c>
      <c r="G13" s="104">
        <f t="shared" si="1"/>
        <v>0</v>
      </c>
      <c r="I13" s="124"/>
      <c r="J13" s="125" t="s">
        <v>191</v>
      </c>
      <c r="K13" s="125" t="s">
        <v>192</v>
      </c>
      <c r="L13" s="126" t="s">
        <v>193</v>
      </c>
      <c r="M13" s="91"/>
      <c r="N13" s="130" t="e">
        <f>D7/(D4+D5)</f>
        <v>#DIV/0!</v>
      </c>
      <c r="O13" s="123" t="s">
        <v>164</v>
      </c>
      <c r="P13" s="131" t="e">
        <f>SQRT((E7^2/(D4+D5)^2)+(D7^2*(E4^2+E5^2)/(D4+D5)^4))</f>
        <v>#DIV/0!</v>
      </c>
      <c r="Q13" s="91"/>
      <c r="R13" s="153" t="s">
        <v>194</v>
      </c>
      <c r="S13" s="162">
        <f>Overview!$N$5</f>
        <v>0</v>
      </c>
    </row>
    <row r="14" spans="1:19" x14ac:dyDescent="0.25">
      <c r="A14" s="224">
        <v>609.22</v>
      </c>
      <c r="B14" s="225" t="s">
        <v>195</v>
      </c>
      <c r="C14" s="225" t="s">
        <v>168</v>
      </c>
      <c r="D14" s="212"/>
      <c r="E14" s="213"/>
      <c r="F14" s="103">
        <f t="shared" si="0"/>
        <v>0</v>
      </c>
      <c r="G14" s="104">
        <f t="shared" si="1"/>
        <v>0</v>
      </c>
      <c r="I14" s="127" t="s">
        <v>196</v>
      </c>
      <c r="J14" s="128" t="e">
        <f>(I6*0.0479)+(I3*0.1116)+(I10*0.2491)</f>
        <v>#DIV/0!</v>
      </c>
      <c r="K14" s="128" t="e">
        <f>(I6*0.0277*(1-0.171))+(I3*0.1457*(1-0.117))+(I10*(0.7982+0.019)*(1-0.0494))</f>
        <v>#DIV/0!</v>
      </c>
      <c r="L14" s="129" t="e">
        <f>(I6*0.644*S11)+(I3*2.22*S11)</f>
        <v>#DIV/0!</v>
      </c>
      <c r="M14" s="91"/>
      <c r="N14" s="259" t="s">
        <v>217</v>
      </c>
      <c r="O14" s="260"/>
      <c r="P14" s="261"/>
      <c r="Q14" s="91"/>
      <c r="R14" s="154" t="s">
        <v>197</v>
      </c>
      <c r="S14" s="163">
        <f>Overview!$O$5</f>
        <v>0</v>
      </c>
    </row>
    <row r="15" spans="1:19" x14ac:dyDescent="0.25">
      <c r="A15" s="228">
        <v>911.1</v>
      </c>
      <c r="B15" s="227" t="s">
        <v>176</v>
      </c>
      <c r="C15" s="227" t="s">
        <v>177</v>
      </c>
      <c r="D15" s="212"/>
      <c r="E15" s="213"/>
      <c r="F15" s="103">
        <f t="shared" si="0"/>
        <v>0</v>
      </c>
      <c r="G15" s="104">
        <f t="shared" si="1"/>
        <v>0</v>
      </c>
      <c r="I15" s="127" t="s">
        <v>198</v>
      </c>
      <c r="J15" s="128" t="e">
        <f>SQRT((0.0479*K6)^2+(0.1116*K3)^2+(0.2491*K10)^2)</f>
        <v>#DIV/0!</v>
      </c>
      <c r="K15" s="128" t="e">
        <f>SQRT((0.0277*(1-0.171)*K6)^2+(I6*0.0277*0.013)^2+(0.1457*(1-0.117)*K3)^2+(I3*0.1457*0.011)^2+(0.801*(1-0.0494)*K10)^2+(I10*0.801*0.007)^2)</f>
        <v>#DIV/0!</v>
      </c>
      <c r="L15" s="132" t="e">
        <f>IF(L14=0,0,(SQRT((K6*0.644)^2+(K3*2.22)^2)*S11))</f>
        <v>#DIV/0!</v>
      </c>
      <c r="M15" s="91"/>
      <c r="N15" s="219" t="e">
        <f>D9/(D6+D8+D11+D15+D16)</f>
        <v>#DIV/0!</v>
      </c>
      <c r="O15" s="123" t="s">
        <v>164</v>
      </c>
      <c r="P15" s="220" t="e">
        <f>SQRT((E9^2/(D6+D8+D11+D15+D16)^2)+(D9^2*(E6^2+E8^2+E11^2+E15^2+E16^2)/(D6+D8+D11+D15+D16)^4))</f>
        <v>#DIV/0!</v>
      </c>
      <c r="Q15" s="91"/>
      <c r="R15" s="91"/>
      <c r="S15" s="109"/>
    </row>
    <row r="16" spans="1:19" x14ac:dyDescent="0.25">
      <c r="A16" s="226">
        <v>968.93</v>
      </c>
      <c r="B16" s="227" t="s">
        <v>176</v>
      </c>
      <c r="C16" s="227" t="s">
        <v>177</v>
      </c>
      <c r="D16" s="212"/>
      <c r="E16" s="213"/>
      <c r="F16" s="103">
        <f t="shared" si="0"/>
        <v>0</v>
      </c>
      <c r="G16" s="104">
        <f t="shared" si="1"/>
        <v>0</v>
      </c>
      <c r="I16" s="127" t="s">
        <v>199</v>
      </c>
      <c r="J16" s="128" t="e">
        <f>J14/(1+1.14*N4)</f>
        <v>#DIV/0!</v>
      </c>
      <c r="K16" s="128" t="e">
        <f>K14/(1+1.25*N4)</f>
        <v>#DIV/0!</v>
      </c>
      <c r="L16" s="129" t="e">
        <f>L14/(1+1.5*N4)</f>
        <v>#DIV/0!</v>
      </c>
      <c r="M16" s="91"/>
      <c r="N16" s="262" t="s">
        <v>200</v>
      </c>
      <c r="O16" s="262"/>
      <c r="P16" s="262"/>
      <c r="Q16" s="133"/>
      <c r="R16" s="263" t="s">
        <v>201</v>
      </c>
      <c r="S16" s="264"/>
    </row>
    <row r="17" spans="1:19" ht="15.75" thickBot="1" x14ac:dyDescent="0.3">
      <c r="A17" s="230">
        <v>1120.1600000000001</v>
      </c>
      <c r="B17" s="225" t="s">
        <v>195</v>
      </c>
      <c r="C17" s="225" t="s">
        <v>168</v>
      </c>
      <c r="D17" s="212"/>
      <c r="E17" s="213"/>
      <c r="F17" s="103">
        <f t="shared" si="0"/>
        <v>0</v>
      </c>
      <c r="G17" s="104">
        <f t="shared" si="1"/>
        <v>0</v>
      </c>
      <c r="I17" s="134" t="s">
        <v>202</v>
      </c>
      <c r="J17" s="135" t="e">
        <f>SQRT(((J15/(1+1.14*N4))^2+((J14*1.14*P4)/(1+1.14*N4)^2)^2))</f>
        <v>#DIV/0!</v>
      </c>
      <c r="K17" s="135" t="e">
        <f>SQRT((K15/(1+1.25*N4))^2+((K14*1.25*P4)/(1+1.25*N4)^2)^2)</f>
        <v>#DIV/0!</v>
      </c>
      <c r="L17" s="136" t="e">
        <f>SQRT((L15/(1+1.5*N4))^2+((L14*1.5*P4)/(1+1.5*N4)^2)^2)</f>
        <v>#DIV/0!</v>
      </c>
      <c r="M17" s="91"/>
      <c r="N17" s="137" t="e">
        <f>J16+K16+L16+N2+N10</f>
        <v>#DIV/0!</v>
      </c>
      <c r="O17" s="94" t="s">
        <v>164</v>
      </c>
      <c r="P17" s="138" t="e">
        <f>SQRT(J17^2+K17^2+L17^2+P2^2+P10^2)</f>
        <v>#DIV/0!</v>
      </c>
      <c r="Q17" s="139"/>
      <c r="R17" s="155" t="s">
        <v>203</v>
      </c>
      <c r="S17" s="156" t="s">
        <v>204</v>
      </c>
    </row>
    <row r="18" spans="1:19" x14ac:dyDescent="0.25">
      <c r="A18" s="231">
        <v>1460.91</v>
      </c>
      <c r="B18" s="232" t="s">
        <v>205</v>
      </c>
      <c r="C18" s="232" t="s">
        <v>180</v>
      </c>
      <c r="D18" s="212"/>
      <c r="E18" s="213"/>
      <c r="F18" s="103">
        <f t="shared" si="0"/>
        <v>0</v>
      </c>
      <c r="G18" s="104">
        <f t="shared" si="1"/>
        <v>0</v>
      </c>
      <c r="I18" s="265" t="s">
        <v>206</v>
      </c>
      <c r="J18" s="265"/>
      <c r="K18" s="265"/>
      <c r="L18" s="265"/>
      <c r="M18" s="91"/>
      <c r="N18" s="266" t="s">
        <v>17</v>
      </c>
      <c r="O18" s="266"/>
      <c r="P18" s="266"/>
      <c r="Q18" s="139"/>
      <c r="R18" s="164">
        <f>Overview!$AN$5</f>
        <v>0</v>
      </c>
      <c r="S18" s="165">
        <f>Overview!$AO$5</f>
        <v>0</v>
      </c>
    </row>
    <row r="19" spans="1:19" ht="15.75" thickBot="1" x14ac:dyDescent="0.3">
      <c r="A19" s="230">
        <v>1764.83</v>
      </c>
      <c r="B19" s="225" t="s">
        <v>195</v>
      </c>
      <c r="C19" s="225" t="s">
        <v>168</v>
      </c>
      <c r="D19" s="212"/>
      <c r="E19" s="213"/>
      <c r="F19" s="103">
        <f t="shared" si="0"/>
        <v>0</v>
      </c>
      <c r="G19" s="104">
        <f t="shared" si="1"/>
        <v>0</v>
      </c>
      <c r="I19" s="91"/>
      <c r="J19" s="91"/>
      <c r="K19" s="91"/>
      <c r="L19" s="91"/>
      <c r="M19" s="91"/>
      <c r="N19" s="140" t="e">
        <f>N6*1000/N17</f>
        <v>#DIV/0!</v>
      </c>
      <c r="O19" s="141" t="s">
        <v>164</v>
      </c>
      <c r="P19" s="142" t="e">
        <f>N19*SQRT((P6/N6)^2+(P17/N17)^2)</f>
        <v>#DIV/0!</v>
      </c>
      <c r="Q19" s="139"/>
      <c r="R19" s="143"/>
      <c r="S19" s="144"/>
    </row>
    <row r="20" spans="1:19" ht="15.75" thickBot="1" x14ac:dyDescent="0.3">
      <c r="A20" s="226">
        <v>2615.8200000000002</v>
      </c>
      <c r="B20" s="229" t="s">
        <v>190</v>
      </c>
      <c r="C20" s="229" t="s">
        <v>177</v>
      </c>
      <c r="D20" s="214"/>
      <c r="E20" s="215"/>
      <c r="F20" s="145">
        <f t="shared" si="0"/>
        <v>0</v>
      </c>
      <c r="G20" s="146">
        <f t="shared" si="1"/>
        <v>0</v>
      </c>
      <c r="I20" s="254" t="s">
        <v>207</v>
      </c>
      <c r="J20" s="254"/>
      <c r="K20" s="254"/>
      <c r="L20" s="254"/>
      <c r="M20" s="91"/>
      <c r="N20" s="255" t="s">
        <v>230</v>
      </c>
      <c r="O20" s="255"/>
      <c r="P20" s="255"/>
      <c r="Q20" s="147"/>
      <c r="R20" s="221" t="str">
        <f>Overview!$AL$5</f>
        <v>Quartz</v>
      </c>
      <c r="S20" s="223">
        <f>Overview!$AP$5</f>
        <v>0</v>
      </c>
    </row>
    <row r="25" spans="1:19" x14ac:dyDescent="0.25">
      <c r="I25" s="45"/>
    </row>
    <row r="29" spans="1:19" x14ac:dyDescent="0.25">
      <c r="H29" s="216"/>
    </row>
    <row r="34" spans="15:15" x14ac:dyDescent="0.25">
      <c r="O34" s="166"/>
    </row>
  </sheetData>
  <sheetProtection sheet="1" objects="1" scenarios="1"/>
  <protectedRanges>
    <protectedRange sqref="B3:B20" name="Intervalo1"/>
  </protectedRanges>
  <mergeCells count="28">
    <mergeCell ref="B1:B2"/>
    <mergeCell ref="C1:C2"/>
    <mergeCell ref="F1:F2"/>
    <mergeCell ref="G1:G2"/>
    <mergeCell ref="I1:L1"/>
    <mergeCell ref="N1:P1"/>
    <mergeCell ref="R1:S1"/>
    <mergeCell ref="R2:S2"/>
    <mergeCell ref="N3:P3"/>
    <mergeCell ref="R3:S3"/>
    <mergeCell ref="I4:L4"/>
    <mergeCell ref="R4:S4"/>
    <mergeCell ref="N5:P5"/>
    <mergeCell ref="R5:S5"/>
    <mergeCell ref="R6:S6"/>
    <mergeCell ref="R16:S16"/>
    <mergeCell ref="I18:L18"/>
    <mergeCell ref="N18:P18"/>
    <mergeCell ref="I7:L7"/>
    <mergeCell ref="I11:L12"/>
    <mergeCell ref="I20:L20"/>
    <mergeCell ref="N20:P20"/>
    <mergeCell ref="N7:P7"/>
    <mergeCell ref="N9:P9"/>
    <mergeCell ref="N12:P12"/>
    <mergeCell ref="N11:P11"/>
    <mergeCell ref="N14:P14"/>
    <mergeCell ref="N16:P16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BD5AD632-45B6-476B-865C-52A416675391}">
          <x14:formula1>
            <xm:f>'Occult Data'!$O$1:$O$2</xm:f>
          </x14:formula1>
          <xm:sqref>B18</xm:sqref>
        </x14:dataValidation>
        <x14:dataValidation type="list" allowBlank="1" showInputMessage="1" showErrorMessage="1" xr:uid="{0735A61A-4AB3-4979-B8E5-2717E2ACA2D5}">
          <x14:formula1>
            <xm:f>'Occult Data'!$N$1:$N$2</xm:f>
          </x14:formula1>
          <xm:sqref>B3</xm:sqref>
        </x14:dataValidation>
        <x14:dataValidation type="list" allowBlank="1" showInputMessage="1" showErrorMessage="1" xr:uid="{67A3468B-5E91-470E-BAAE-9BD36C2B3E05}">
          <x14:formula1>
            <xm:f>'Occult Data'!$M$1:$M$2</xm:f>
          </x14:formula1>
          <xm:sqref>B4:B5</xm:sqref>
        </x14:dataValidation>
        <x14:dataValidation type="list" allowBlank="1" showInputMessage="1" showErrorMessage="1" xr:uid="{183B4397-E28C-42B9-BE4B-54D863EED707}">
          <x14:formula1>
            <xm:f>'Occult Data'!$L$1:$L$2</xm:f>
          </x14:formula1>
          <xm:sqref>B7</xm:sqref>
        </x14:dataValidation>
        <x14:dataValidation type="list" allowBlank="1" showInputMessage="1" showErrorMessage="1" xr:uid="{CE7BBE81-57B4-44A4-A1D6-917DA7985A43}">
          <x14:formula1>
            <xm:f>'Occult Data'!$K$1:$K$2</xm:f>
          </x14:formula1>
          <xm:sqref>B12 B10</xm:sqref>
        </x14:dataValidation>
        <x14:dataValidation type="list" allowBlank="1" showInputMessage="1" showErrorMessage="1" xr:uid="{9DA35587-5FB9-4250-AC17-6183ADB70BBB}">
          <x14:formula1>
            <xm:f>'Occult Data'!$J$1:$J$2</xm:f>
          </x14:formula1>
          <xm:sqref>B19 B17 B14</xm:sqref>
        </x14:dataValidation>
        <x14:dataValidation type="list" allowBlank="1" showInputMessage="1" showErrorMessage="1" xr:uid="{951F4AFE-A8CE-4DB4-A0B5-4DD52E987E79}">
          <x14:formula1>
            <xm:f>'Occult Data'!$I$1:$I$2</xm:f>
          </x14:formula1>
          <xm:sqref>B9</xm:sqref>
        </x14:dataValidation>
        <x14:dataValidation type="list" allowBlank="1" showInputMessage="1" showErrorMessage="1" xr:uid="{FECE2687-DC47-467F-AE1D-EDB7A33028B6}">
          <x14:formula1>
            <xm:f>'Occult Data'!$H$1:$H$2</xm:f>
          </x14:formula1>
          <xm:sqref>B6 B8 B11 B15:B16</xm:sqref>
        </x14:dataValidation>
        <x14:dataValidation type="list" allowBlank="1" showInputMessage="1" showErrorMessage="1" xr:uid="{55C54918-F399-4C18-9E83-6BA20F2E9B44}">
          <x14:formula1>
            <xm:f>'Occult Data'!$G$1:$G$2</xm:f>
          </x14:formula1>
          <xm:sqref>B20 B13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S34"/>
  <sheetViews>
    <sheetView zoomScaleNormal="100" workbookViewId="0">
      <selection activeCell="B3" sqref="B3:B20"/>
    </sheetView>
  </sheetViews>
  <sheetFormatPr defaultColWidth="11.5703125" defaultRowHeight="15" x14ac:dyDescent="0.25"/>
  <cols>
    <col min="1" max="1" width="9.28515625" customWidth="1"/>
    <col min="2" max="2" width="8.28515625" customWidth="1"/>
    <col min="3" max="3" width="6.85546875" customWidth="1"/>
    <col min="4" max="4" width="11.85546875" customWidth="1"/>
    <col min="5" max="5" width="13.140625" customWidth="1"/>
    <col min="6" max="6" width="10.85546875" customWidth="1"/>
    <col min="7" max="7" width="11.28515625" customWidth="1"/>
    <col min="8" max="8" width="3.140625" customWidth="1"/>
    <col min="9" max="9" width="15.28515625" customWidth="1"/>
    <col min="10" max="10" width="10.7109375" customWidth="1"/>
    <col min="11" max="11" width="13.140625" customWidth="1"/>
    <col min="13" max="13" width="3.140625" customWidth="1"/>
    <col min="14" max="14" width="11.7109375" customWidth="1"/>
    <col min="15" max="16" width="10" customWidth="1"/>
    <col min="17" max="17" width="3.140625" customWidth="1"/>
    <col min="18" max="18" width="14.28515625" customWidth="1"/>
    <col min="19" max="19" width="13.5703125" customWidth="1"/>
    <col min="20" max="64" width="8.7109375" customWidth="1"/>
  </cols>
  <sheetData>
    <row r="1" spans="1:19" ht="13.9" customHeight="1" x14ac:dyDescent="0.25">
      <c r="A1" s="151" t="s">
        <v>152</v>
      </c>
      <c r="B1" s="275" t="s">
        <v>153</v>
      </c>
      <c r="C1" s="275" t="s">
        <v>154</v>
      </c>
      <c r="D1" s="167" t="s">
        <v>155</v>
      </c>
      <c r="E1" s="168" t="s">
        <v>156</v>
      </c>
      <c r="F1" s="276" t="s">
        <v>157</v>
      </c>
      <c r="G1" s="278" t="s">
        <v>158</v>
      </c>
      <c r="H1" s="90"/>
      <c r="I1" s="267" t="s">
        <v>159</v>
      </c>
      <c r="J1" s="267"/>
      <c r="K1" s="267"/>
      <c r="L1" s="267"/>
      <c r="M1" s="91"/>
      <c r="N1" s="267" t="s">
        <v>160</v>
      </c>
      <c r="O1" s="267"/>
      <c r="P1" s="267"/>
      <c r="Q1" s="91"/>
      <c r="R1" s="274" t="s">
        <v>161</v>
      </c>
      <c r="S1" s="274"/>
    </row>
    <row r="2" spans="1:19" ht="15.75" thickBot="1" x14ac:dyDescent="0.3">
      <c r="A2" s="151" t="s">
        <v>162</v>
      </c>
      <c r="B2" s="275"/>
      <c r="C2" s="275"/>
      <c r="D2" s="169" t="s">
        <v>163</v>
      </c>
      <c r="E2" s="170" t="s">
        <v>163</v>
      </c>
      <c r="F2" s="276"/>
      <c r="G2" s="278"/>
      <c r="H2" s="92"/>
      <c r="I2" s="93" t="e">
        <f>SUM(G3,G4,G5,G7,G10,G12,G14,G17,G19)/SUM(F3,F4,F5,F7,F10,F12,F14,F17,F19)</f>
        <v>#DIV/0!</v>
      </c>
      <c r="J2" s="94" t="s">
        <v>164</v>
      </c>
      <c r="K2" s="95" t="e">
        <f>SQRT(1/SUM(F3,F4,F5,F7,F10,F12,F14,F17,F19))</f>
        <v>#DIV/0!</v>
      </c>
      <c r="L2" s="96" t="s">
        <v>165</v>
      </c>
      <c r="M2" s="91"/>
      <c r="N2" s="158">
        <f>Overview!$AA$6</f>
        <v>0.19504856112476671</v>
      </c>
      <c r="O2" s="159" t="s">
        <v>164</v>
      </c>
      <c r="P2" s="160" t="e">
        <f>Overview!$AB$6</f>
        <v>#DIV/0!</v>
      </c>
      <c r="Q2" s="91"/>
      <c r="R2" s="270" t="s">
        <v>166</v>
      </c>
      <c r="S2" s="270"/>
    </row>
    <row r="3" spans="1:19" ht="17.25" x14ac:dyDescent="0.25">
      <c r="A3" s="224">
        <v>46.5</v>
      </c>
      <c r="B3" s="225" t="s">
        <v>167</v>
      </c>
      <c r="C3" s="225" t="s">
        <v>168</v>
      </c>
      <c r="D3" s="212"/>
      <c r="E3" s="213"/>
      <c r="F3" s="97">
        <f t="shared" ref="F3:F20" si="0">IF(B3="-",0,IF(E3&lt;&gt;0,1/E3^2,0))</f>
        <v>0</v>
      </c>
      <c r="G3" s="98">
        <f>IF(D3&lt;&gt;0,D3*F3,0)</f>
        <v>0</v>
      </c>
      <c r="I3" s="99" t="e">
        <f>I2*27/0.33</f>
        <v>#DIV/0!</v>
      </c>
      <c r="J3" s="100" t="s">
        <v>164</v>
      </c>
      <c r="K3" s="101" t="e">
        <f>K2*27/0.33</f>
        <v>#DIV/0!</v>
      </c>
      <c r="L3" s="102" t="s">
        <v>169</v>
      </c>
      <c r="M3" s="91"/>
      <c r="N3" s="271" t="s">
        <v>170</v>
      </c>
      <c r="O3" s="271"/>
      <c r="P3" s="271"/>
      <c r="Q3" s="91"/>
      <c r="R3" s="272" t="s">
        <v>171</v>
      </c>
      <c r="S3" s="272"/>
    </row>
    <row r="4" spans="1:19" x14ac:dyDescent="0.25">
      <c r="A4" s="224">
        <v>63.29</v>
      </c>
      <c r="B4" s="225" t="s">
        <v>172</v>
      </c>
      <c r="C4" s="225" t="s">
        <v>168</v>
      </c>
      <c r="D4" s="212"/>
      <c r="E4" s="213"/>
      <c r="F4" s="103">
        <f t="shared" si="0"/>
        <v>0</v>
      </c>
      <c r="G4" s="104">
        <f>IF(D4&lt;&gt;0,D4*F4,0)</f>
        <v>0</v>
      </c>
      <c r="I4" s="267" t="s">
        <v>173</v>
      </c>
      <c r="J4" s="267"/>
      <c r="K4" s="267"/>
      <c r="L4" s="267"/>
      <c r="M4" s="91"/>
      <c r="N4" s="158" t="e">
        <f>Overview!$AG$6</f>
        <v>#DIV/0!</v>
      </c>
      <c r="O4" s="159" t="s">
        <v>164</v>
      </c>
      <c r="P4" s="160">
        <f>0.1</f>
        <v>0.1</v>
      </c>
      <c r="Q4" s="91"/>
      <c r="R4" s="270" t="s">
        <v>174</v>
      </c>
      <c r="S4" s="270"/>
    </row>
    <row r="5" spans="1:19" x14ac:dyDescent="0.25">
      <c r="A5" s="230">
        <v>93.31</v>
      </c>
      <c r="B5" s="225" t="s">
        <v>172</v>
      </c>
      <c r="C5" s="225" t="s">
        <v>168</v>
      </c>
      <c r="D5" s="212"/>
      <c r="E5" s="213"/>
      <c r="F5" s="103">
        <f t="shared" si="0"/>
        <v>0</v>
      </c>
      <c r="G5" s="104">
        <f t="shared" ref="G5:G20" si="1">IF(D5&lt;&gt;0,D5*F5,0)</f>
        <v>0</v>
      </c>
      <c r="I5" s="93" t="e">
        <f>SUM(G6,G8,G9,G11,G15,G13,G16,G20)/SUM(F6,F8,F9,F11,F13,F15,F16,F20)</f>
        <v>#DIV/0!</v>
      </c>
      <c r="J5" s="94" t="s">
        <v>164</v>
      </c>
      <c r="K5" s="95" t="e">
        <f>SQRT(1/SUM(F6,F8,F9,F11,F13,F15,F16,F20))</f>
        <v>#DIV/0!</v>
      </c>
      <c r="L5" s="96" t="s">
        <v>165</v>
      </c>
      <c r="M5" s="91"/>
      <c r="N5" s="271" t="s">
        <v>13</v>
      </c>
      <c r="O5" s="271"/>
      <c r="P5" s="271"/>
      <c r="Q5" s="91"/>
      <c r="R5" s="272" t="s">
        <v>175</v>
      </c>
      <c r="S5" s="272"/>
    </row>
    <row r="6" spans="1:19" x14ac:dyDescent="0.25">
      <c r="A6" s="226">
        <v>128.72</v>
      </c>
      <c r="B6" s="227" t="s">
        <v>176</v>
      </c>
      <c r="C6" s="227" t="s">
        <v>177</v>
      </c>
      <c r="D6" s="212"/>
      <c r="E6" s="213"/>
      <c r="F6" s="103">
        <f t="shared" si="0"/>
        <v>0</v>
      </c>
      <c r="G6" s="104">
        <f t="shared" si="1"/>
        <v>0</v>
      </c>
      <c r="I6" s="105" t="e">
        <f>I5*27/0.11</f>
        <v>#DIV/0!</v>
      </c>
      <c r="J6" s="106" t="s">
        <v>164</v>
      </c>
      <c r="K6" s="107" t="e">
        <f>K5*27/0.11</f>
        <v>#DIV/0!</v>
      </c>
      <c r="L6" s="108" t="s">
        <v>169</v>
      </c>
      <c r="M6" s="91"/>
      <c r="N6" s="158">
        <f>Overview!$D$6</f>
        <v>0</v>
      </c>
      <c r="O6" s="159" t="s">
        <v>164</v>
      </c>
      <c r="P6" s="160">
        <f>Overview!$E$6</f>
        <v>0</v>
      </c>
      <c r="Q6" s="91"/>
      <c r="R6" s="273" t="s">
        <v>178</v>
      </c>
      <c r="S6" s="273"/>
    </row>
    <row r="7" spans="1:19" x14ac:dyDescent="0.25">
      <c r="A7" s="230">
        <v>185.76</v>
      </c>
      <c r="B7" s="225" t="s">
        <v>179</v>
      </c>
      <c r="C7" s="225" t="s">
        <v>168</v>
      </c>
      <c r="D7" s="212"/>
      <c r="E7" s="213"/>
      <c r="F7" s="103">
        <f t="shared" si="0"/>
        <v>0</v>
      </c>
      <c r="G7" s="104">
        <f t="shared" si="1"/>
        <v>0</v>
      </c>
      <c r="I7" s="267" t="s">
        <v>180</v>
      </c>
      <c r="J7" s="267"/>
      <c r="K7" s="267"/>
      <c r="L7" s="267"/>
      <c r="M7" s="91"/>
      <c r="N7" s="256" t="s">
        <v>181</v>
      </c>
      <c r="O7" s="257"/>
      <c r="P7" s="258"/>
      <c r="Q7" s="91"/>
      <c r="R7" s="91"/>
      <c r="S7" s="109"/>
    </row>
    <row r="8" spans="1:19" ht="15" customHeight="1" x14ac:dyDescent="0.25">
      <c r="A8" s="226">
        <v>209.42</v>
      </c>
      <c r="B8" s="227" t="s">
        <v>176</v>
      </c>
      <c r="C8" s="227" t="s">
        <v>177</v>
      </c>
      <c r="D8" s="212"/>
      <c r="E8" s="213"/>
      <c r="F8" s="103">
        <f t="shared" si="0"/>
        <v>0</v>
      </c>
      <c r="G8" s="104">
        <f t="shared" si="1"/>
        <v>0</v>
      </c>
      <c r="I8" s="110">
        <f>D18</f>
        <v>0</v>
      </c>
      <c r="J8" s="94" t="s">
        <v>164</v>
      </c>
      <c r="K8" s="94">
        <f>E18</f>
        <v>0</v>
      </c>
      <c r="L8" s="111" t="s">
        <v>165</v>
      </c>
      <c r="M8" s="91"/>
      <c r="N8" s="113" t="e">
        <f>(((0.99685704+-0.23958774*LN(R18)+0.014597508*LN(R18)^2)/(1+-0.24153011*LN(R18)+0.015221787*LN(R18)^2))+((0.99685704+-0.23958774*LN(S18)+0.014597508*LN(S18)^2)/(1+-0.24153011*LN(S18)+0.015221787*LN(S18)^2)))/2</f>
        <v>#NUM!</v>
      </c>
      <c r="O8" s="114" t="s">
        <v>164</v>
      </c>
      <c r="P8" s="115" t="e">
        <f>N8*0.05</f>
        <v>#NUM!</v>
      </c>
      <c r="Q8" s="91"/>
      <c r="R8" s="217" t="s">
        <v>189</v>
      </c>
      <c r="S8" s="218" t="s">
        <v>215</v>
      </c>
    </row>
    <row r="9" spans="1:19" x14ac:dyDescent="0.25">
      <c r="A9" s="228">
        <v>238.71</v>
      </c>
      <c r="B9" s="227" t="s">
        <v>183</v>
      </c>
      <c r="C9" s="227" t="s">
        <v>177</v>
      </c>
      <c r="D9" s="212"/>
      <c r="E9" s="213"/>
      <c r="F9" s="103">
        <f t="shared" si="0"/>
        <v>0</v>
      </c>
      <c r="G9" s="104">
        <f t="shared" si="1"/>
        <v>0</v>
      </c>
      <c r="I9" s="112">
        <f>I8*27*1224</f>
        <v>0</v>
      </c>
      <c r="J9" s="107" t="s">
        <v>164</v>
      </c>
      <c r="K9" s="107">
        <f>K8*27*1224</f>
        <v>0</v>
      </c>
      <c r="L9" s="108" t="s">
        <v>169</v>
      </c>
      <c r="M9" s="91"/>
      <c r="N9" s="256" t="s">
        <v>187</v>
      </c>
      <c r="O9" s="257"/>
      <c r="P9" s="258"/>
      <c r="Q9" s="91"/>
      <c r="R9" s="116" t="s">
        <v>184</v>
      </c>
      <c r="S9" s="117">
        <v>0.03</v>
      </c>
    </row>
    <row r="10" spans="1:19" x14ac:dyDescent="0.25">
      <c r="A10" s="224">
        <v>295.10000000000002</v>
      </c>
      <c r="B10" s="225" t="s">
        <v>185</v>
      </c>
      <c r="C10" s="225" t="s">
        <v>168</v>
      </c>
      <c r="D10" s="212"/>
      <c r="E10" s="213"/>
      <c r="F10" s="103">
        <f t="shared" si="0"/>
        <v>0</v>
      </c>
      <c r="G10" s="104">
        <f t="shared" si="1"/>
        <v>0</v>
      </c>
      <c r="I10" s="118">
        <f>I9*100/1000000</f>
        <v>0</v>
      </c>
      <c r="J10" s="119" t="s">
        <v>164</v>
      </c>
      <c r="K10" s="119">
        <f>K9*100/1000000</f>
        <v>0</v>
      </c>
      <c r="L10" s="108" t="s">
        <v>186</v>
      </c>
      <c r="M10" s="91"/>
      <c r="N10" s="122">
        <f>IF(S20="on",IF(R20="Feldspar",12.5*0.7982*(1-((((0.99685704+-0.23958774*LN(R18)+0.014597508*LN(R18)^2)/(1+-0.24153011*LN(R18)+0.015221787*LN(R18)^2))+((0.99685704+-0.23958774*LN(S18)+0.014597508*LN(S18)^2)/(1+-0.24153011*LN(S18)+0.015221787*LN(S18)^2)))/2)),0.01),0)</f>
        <v>0</v>
      </c>
      <c r="O10" s="123" t="s">
        <v>164</v>
      </c>
      <c r="P10" s="121">
        <f>IF(S20="on",IF(R20="Feldspar",N10*SQRT((0.12/12.5)^2+(0.039/0.7982)^2 + (P8/(N8))^2),0.002),0)</f>
        <v>0</v>
      </c>
      <c r="Q10" s="91"/>
      <c r="R10" s="120" t="s">
        <v>188</v>
      </c>
      <c r="S10" s="121">
        <v>0.04</v>
      </c>
    </row>
    <row r="11" spans="1:19" x14ac:dyDescent="0.25">
      <c r="A11" s="226">
        <v>338.21</v>
      </c>
      <c r="B11" s="227" t="s">
        <v>176</v>
      </c>
      <c r="C11" s="227" t="s">
        <v>177</v>
      </c>
      <c r="D11" s="212"/>
      <c r="E11" s="213"/>
      <c r="F11" s="103">
        <f t="shared" si="0"/>
        <v>0</v>
      </c>
      <c r="G11" s="104">
        <f t="shared" si="1"/>
        <v>0</v>
      </c>
      <c r="I11" s="268" t="s">
        <v>52</v>
      </c>
      <c r="J11" s="268"/>
      <c r="K11" s="268"/>
      <c r="L11" s="269"/>
      <c r="M11" s="91"/>
      <c r="N11" s="280" t="s">
        <v>214</v>
      </c>
      <c r="O11" s="281"/>
      <c r="P11" s="282"/>
      <c r="Q11" s="91"/>
      <c r="R11" s="152" t="s">
        <v>189</v>
      </c>
      <c r="S11" s="161">
        <f>IF(Overview!AM6="silt",IF(Overview!K6="lin",0.03,IF(Overview!K6="exp",0.04,"missing info")),0)</f>
        <v>0</v>
      </c>
    </row>
    <row r="12" spans="1:19" x14ac:dyDescent="0.25">
      <c r="A12" s="224">
        <v>351.85</v>
      </c>
      <c r="B12" s="225" t="s">
        <v>185</v>
      </c>
      <c r="C12" s="225" t="s">
        <v>168</v>
      </c>
      <c r="D12" s="212"/>
      <c r="E12" s="213"/>
      <c r="F12" s="103">
        <f t="shared" si="0"/>
        <v>0</v>
      </c>
      <c r="G12" s="104">
        <f t="shared" si="1"/>
        <v>0</v>
      </c>
      <c r="I12" s="268"/>
      <c r="J12" s="268"/>
      <c r="K12" s="268"/>
      <c r="L12" s="269"/>
      <c r="M12" s="91"/>
      <c r="N12" s="256" t="s">
        <v>216</v>
      </c>
      <c r="O12" s="257"/>
      <c r="P12" s="258"/>
      <c r="Q12" s="91"/>
      <c r="R12" s="91"/>
      <c r="S12" s="109"/>
    </row>
    <row r="13" spans="1:19" x14ac:dyDescent="0.25">
      <c r="A13" s="228">
        <v>583.17999999999995</v>
      </c>
      <c r="B13" s="229" t="s">
        <v>190</v>
      </c>
      <c r="C13" s="227" t="s">
        <v>177</v>
      </c>
      <c r="D13" s="212"/>
      <c r="E13" s="213"/>
      <c r="F13" s="103">
        <f t="shared" si="0"/>
        <v>0</v>
      </c>
      <c r="G13" s="104">
        <f t="shared" si="1"/>
        <v>0</v>
      </c>
      <c r="I13" s="124"/>
      <c r="J13" s="125" t="s">
        <v>191</v>
      </c>
      <c r="K13" s="125" t="s">
        <v>192</v>
      </c>
      <c r="L13" s="126" t="s">
        <v>193</v>
      </c>
      <c r="M13" s="91"/>
      <c r="N13" s="130" t="e">
        <f>D7/(D4+D5)</f>
        <v>#DIV/0!</v>
      </c>
      <c r="O13" s="123" t="s">
        <v>164</v>
      </c>
      <c r="P13" s="131" t="e">
        <f>SQRT((E7^2/(D4+D5)^2)+(D7^2*(E4^2+E5^2)/(D4+D5)^4))</f>
        <v>#DIV/0!</v>
      </c>
      <c r="Q13" s="91"/>
      <c r="R13" s="153" t="s">
        <v>194</v>
      </c>
      <c r="S13" s="162">
        <f>Overview!$N$6</f>
        <v>0</v>
      </c>
    </row>
    <row r="14" spans="1:19" x14ac:dyDescent="0.25">
      <c r="A14" s="224">
        <v>609.22</v>
      </c>
      <c r="B14" s="225" t="s">
        <v>195</v>
      </c>
      <c r="C14" s="225" t="s">
        <v>168</v>
      </c>
      <c r="D14" s="212"/>
      <c r="E14" s="213"/>
      <c r="F14" s="103">
        <f t="shared" si="0"/>
        <v>0</v>
      </c>
      <c r="G14" s="104">
        <f t="shared" si="1"/>
        <v>0</v>
      </c>
      <c r="I14" s="127" t="s">
        <v>196</v>
      </c>
      <c r="J14" s="128" t="e">
        <f>(I6*0.0479)+(I3*0.1116)+(I10*0.2491)</f>
        <v>#DIV/0!</v>
      </c>
      <c r="K14" s="128" t="e">
        <f>(I6*0.0277*(1-0.171))+(I3*0.1457*(1-0.117))+(I10*(0.7982+0.019)*(1-0.0494))</f>
        <v>#DIV/0!</v>
      </c>
      <c r="L14" s="129" t="e">
        <f>(I6*0.644*S11)+(I3*2.22*S11)</f>
        <v>#DIV/0!</v>
      </c>
      <c r="M14" s="91"/>
      <c r="N14" s="259" t="s">
        <v>217</v>
      </c>
      <c r="O14" s="260"/>
      <c r="P14" s="261"/>
      <c r="Q14" s="91"/>
      <c r="R14" s="154" t="s">
        <v>197</v>
      </c>
      <c r="S14" s="163">
        <f>Overview!$O$6</f>
        <v>0</v>
      </c>
    </row>
    <row r="15" spans="1:19" x14ac:dyDescent="0.25">
      <c r="A15" s="228">
        <v>911.1</v>
      </c>
      <c r="B15" s="227" t="s">
        <v>176</v>
      </c>
      <c r="C15" s="227" t="s">
        <v>177</v>
      </c>
      <c r="D15" s="212"/>
      <c r="E15" s="213"/>
      <c r="F15" s="103">
        <f t="shared" si="0"/>
        <v>0</v>
      </c>
      <c r="G15" s="104">
        <f t="shared" si="1"/>
        <v>0</v>
      </c>
      <c r="I15" s="127" t="s">
        <v>198</v>
      </c>
      <c r="J15" s="128" t="e">
        <f>SQRT((0.0479*K6)^2+(0.1116*K3)^2+(0.2491*K10)^2)</f>
        <v>#DIV/0!</v>
      </c>
      <c r="K15" s="128" t="e">
        <f>SQRT((0.0277*(1-0.171)*K6)^2+(I6*0.0277*0.013)^2+(0.1457*(1-0.117)*K3)^2+(I3*0.1457*0.011)^2+(0.801*(1-0.0494)*K10)^2+(I10*0.801*0.007)^2)</f>
        <v>#DIV/0!</v>
      </c>
      <c r="L15" s="132" t="e">
        <f>IF(L14=0,0,(SQRT((K6*0.644)^2+(K3*2.22)^2)*S11))</f>
        <v>#DIV/0!</v>
      </c>
      <c r="M15" s="91"/>
      <c r="N15" s="219" t="e">
        <f>D9/(D6+D8+D11+D15+D16)</f>
        <v>#DIV/0!</v>
      </c>
      <c r="O15" s="123" t="s">
        <v>164</v>
      </c>
      <c r="P15" s="220" t="e">
        <f>SQRT((E9^2/(D6+D8+D11+D15+D16)^2)+(D9^2*(E6^2+E8^2+E11^2+E15^2+E16^2)/(D6+D8+D11+D15+D16)^4))</f>
        <v>#DIV/0!</v>
      </c>
      <c r="Q15" s="91"/>
      <c r="R15" s="91"/>
      <c r="S15" s="109"/>
    </row>
    <row r="16" spans="1:19" x14ac:dyDescent="0.25">
      <c r="A16" s="226">
        <v>968.93</v>
      </c>
      <c r="B16" s="227" t="s">
        <v>176</v>
      </c>
      <c r="C16" s="227" t="s">
        <v>177</v>
      </c>
      <c r="D16" s="212"/>
      <c r="E16" s="213"/>
      <c r="F16" s="103">
        <f t="shared" si="0"/>
        <v>0</v>
      </c>
      <c r="G16" s="104">
        <f t="shared" si="1"/>
        <v>0</v>
      </c>
      <c r="I16" s="127" t="s">
        <v>199</v>
      </c>
      <c r="J16" s="128" t="e">
        <f>J14/(1+1.14*N4)</f>
        <v>#DIV/0!</v>
      </c>
      <c r="K16" s="128" t="e">
        <f>K14/(1+1.25*N4)</f>
        <v>#DIV/0!</v>
      </c>
      <c r="L16" s="129" t="e">
        <f>L14/(1+1.5*N4)</f>
        <v>#DIV/0!</v>
      </c>
      <c r="M16" s="91"/>
      <c r="N16" s="262" t="s">
        <v>200</v>
      </c>
      <c r="O16" s="262"/>
      <c r="P16" s="262"/>
      <c r="Q16" s="133"/>
      <c r="R16" s="263" t="s">
        <v>201</v>
      </c>
      <c r="S16" s="264"/>
    </row>
    <row r="17" spans="1:19" ht="15.75" thickBot="1" x14ac:dyDescent="0.3">
      <c r="A17" s="230">
        <v>1120.1600000000001</v>
      </c>
      <c r="B17" s="225" t="s">
        <v>195</v>
      </c>
      <c r="C17" s="225" t="s">
        <v>168</v>
      </c>
      <c r="D17" s="212"/>
      <c r="E17" s="213"/>
      <c r="F17" s="103">
        <f t="shared" si="0"/>
        <v>0</v>
      </c>
      <c r="G17" s="104">
        <f t="shared" si="1"/>
        <v>0</v>
      </c>
      <c r="I17" s="134" t="s">
        <v>202</v>
      </c>
      <c r="J17" s="135" t="e">
        <f>SQRT(((J15/(1+1.14*N4))^2+((J14*1.14*P4)/(1+1.14*N4)^2)^2))</f>
        <v>#DIV/0!</v>
      </c>
      <c r="K17" s="135" t="e">
        <f>SQRT((K15/(1+1.25*N4))^2+((K14*1.25*P4)/(1+1.25*N4)^2)^2)</f>
        <v>#DIV/0!</v>
      </c>
      <c r="L17" s="136" t="e">
        <f>SQRT((L15/(1+1.5*N4))^2+((L14*1.5*P4)/(1+1.5*N4)^2)^2)</f>
        <v>#DIV/0!</v>
      </c>
      <c r="M17" s="91"/>
      <c r="N17" s="137" t="e">
        <f>J16+K16+L16+N2+N10</f>
        <v>#DIV/0!</v>
      </c>
      <c r="O17" s="94" t="s">
        <v>164</v>
      </c>
      <c r="P17" s="138" t="e">
        <f>SQRT(J17^2+K17^2+L17^2+P2^2+P10^2)</f>
        <v>#DIV/0!</v>
      </c>
      <c r="Q17" s="139"/>
      <c r="R17" s="155" t="s">
        <v>203</v>
      </c>
      <c r="S17" s="156" t="s">
        <v>204</v>
      </c>
    </row>
    <row r="18" spans="1:19" x14ac:dyDescent="0.25">
      <c r="A18" s="231">
        <v>1460.91</v>
      </c>
      <c r="B18" s="232" t="s">
        <v>205</v>
      </c>
      <c r="C18" s="232" t="s">
        <v>180</v>
      </c>
      <c r="D18" s="212"/>
      <c r="E18" s="213"/>
      <c r="F18" s="103">
        <f t="shared" si="0"/>
        <v>0</v>
      </c>
      <c r="G18" s="104">
        <f t="shared" si="1"/>
        <v>0</v>
      </c>
      <c r="I18" s="265" t="s">
        <v>206</v>
      </c>
      <c r="J18" s="265"/>
      <c r="K18" s="265"/>
      <c r="L18" s="265"/>
      <c r="M18" s="91"/>
      <c r="N18" s="266" t="s">
        <v>17</v>
      </c>
      <c r="O18" s="266"/>
      <c r="P18" s="266"/>
      <c r="Q18" s="139"/>
      <c r="R18" s="164">
        <f>Overview!$AN$6</f>
        <v>0</v>
      </c>
      <c r="S18" s="165">
        <f>Overview!$AO$6</f>
        <v>0</v>
      </c>
    </row>
    <row r="19" spans="1:19" ht="15.75" thickBot="1" x14ac:dyDescent="0.3">
      <c r="A19" s="230">
        <v>1764.83</v>
      </c>
      <c r="B19" s="225" t="s">
        <v>195</v>
      </c>
      <c r="C19" s="225" t="s">
        <v>168</v>
      </c>
      <c r="D19" s="212"/>
      <c r="E19" s="213"/>
      <c r="F19" s="103">
        <f t="shared" si="0"/>
        <v>0</v>
      </c>
      <c r="G19" s="104">
        <f t="shared" si="1"/>
        <v>0</v>
      </c>
      <c r="I19" s="91"/>
      <c r="J19" s="91"/>
      <c r="K19" s="91"/>
      <c r="L19" s="91"/>
      <c r="M19" s="91"/>
      <c r="N19" s="140" t="e">
        <f>N6*1000/N17</f>
        <v>#DIV/0!</v>
      </c>
      <c r="O19" s="141" t="s">
        <v>164</v>
      </c>
      <c r="P19" s="142" t="e">
        <f>N19*SQRT((P6/N6)^2+(P17/N17)^2)</f>
        <v>#DIV/0!</v>
      </c>
      <c r="Q19" s="139"/>
      <c r="R19" s="143"/>
      <c r="S19" s="144"/>
    </row>
    <row r="20" spans="1:19" ht="15.75" thickBot="1" x14ac:dyDescent="0.3">
      <c r="A20" s="226">
        <v>2615.8200000000002</v>
      </c>
      <c r="B20" s="229" t="s">
        <v>190</v>
      </c>
      <c r="C20" s="229" t="s">
        <v>177</v>
      </c>
      <c r="D20" s="214"/>
      <c r="E20" s="215"/>
      <c r="F20" s="145">
        <f t="shared" si="0"/>
        <v>0</v>
      </c>
      <c r="G20" s="146">
        <f t="shared" si="1"/>
        <v>0</v>
      </c>
      <c r="I20" s="254" t="s">
        <v>207</v>
      </c>
      <c r="J20" s="254"/>
      <c r="K20" s="254"/>
      <c r="L20" s="254"/>
      <c r="M20" s="91"/>
      <c r="N20" s="255" t="s">
        <v>230</v>
      </c>
      <c r="O20" s="255"/>
      <c r="P20" s="255"/>
      <c r="Q20" s="147"/>
      <c r="R20" s="221" t="str">
        <f>Overview!$AL$6</f>
        <v>Quartz</v>
      </c>
      <c r="S20" s="223">
        <f>Overview!$AP$6</f>
        <v>0</v>
      </c>
    </row>
    <row r="25" spans="1:19" x14ac:dyDescent="0.25">
      <c r="I25" s="45"/>
    </row>
    <row r="29" spans="1:19" x14ac:dyDescent="0.25">
      <c r="H29" s="216"/>
    </row>
    <row r="34" spans="15:15" x14ac:dyDescent="0.25">
      <c r="O34" s="166"/>
    </row>
  </sheetData>
  <sheetProtection sheet="1" objects="1" scenarios="1"/>
  <protectedRanges>
    <protectedRange sqref="B3:B20" name="Intervalo1"/>
  </protectedRanges>
  <mergeCells count="28">
    <mergeCell ref="B1:B2"/>
    <mergeCell ref="C1:C2"/>
    <mergeCell ref="F1:F2"/>
    <mergeCell ref="G1:G2"/>
    <mergeCell ref="I1:L1"/>
    <mergeCell ref="N1:P1"/>
    <mergeCell ref="R1:S1"/>
    <mergeCell ref="R2:S2"/>
    <mergeCell ref="N3:P3"/>
    <mergeCell ref="R3:S3"/>
    <mergeCell ref="I4:L4"/>
    <mergeCell ref="R4:S4"/>
    <mergeCell ref="N5:P5"/>
    <mergeCell ref="R5:S5"/>
    <mergeCell ref="R6:S6"/>
    <mergeCell ref="R16:S16"/>
    <mergeCell ref="I18:L18"/>
    <mergeCell ref="N18:P18"/>
    <mergeCell ref="I7:L7"/>
    <mergeCell ref="I11:L12"/>
    <mergeCell ref="I20:L20"/>
    <mergeCell ref="N20:P20"/>
    <mergeCell ref="N7:P7"/>
    <mergeCell ref="N9:P9"/>
    <mergeCell ref="N12:P12"/>
    <mergeCell ref="N11:P11"/>
    <mergeCell ref="N14:P14"/>
    <mergeCell ref="N16:P16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F450D042-A1D2-474C-A260-1323686D994B}">
          <x14:formula1>
            <xm:f>'Occult Data'!$O$1:$O$2</xm:f>
          </x14:formula1>
          <xm:sqref>B18</xm:sqref>
        </x14:dataValidation>
        <x14:dataValidation type="list" allowBlank="1" showInputMessage="1" showErrorMessage="1" xr:uid="{050BB4B8-8D7C-4104-A6FC-FFA2B43B7D23}">
          <x14:formula1>
            <xm:f>'Occult Data'!$N$1:$N$2</xm:f>
          </x14:formula1>
          <xm:sqref>B3</xm:sqref>
        </x14:dataValidation>
        <x14:dataValidation type="list" allowBlank="1" showInputMessage="1" showErrorMessage="1" xr:uid="{FDF25E4C-3A3A-41E2-B336-81A0F99125F7}">
          <x14:formula1>
            <xm:f>'Occult Data'!$M$1:$M$2</xm:f>
          </x14:formula1>
          <xm:sqref>B4:B5</xm:sqref>
        </x14:dataValidation>
        <x14:dataValidation type="list" allowBlank="1" showInputMessage="1" showErrorMessage="1" xr:uid="{2B7EA93C-D02F-40D5-96FA-DACF7A066959}">
          <x14:formula1>
            <xm:f>'Occult Data'!$L$1:$L$2</xm:f>
          </x14:formula1>
          <xm:sqref>B7</xm:sqref>
        </x14:dataValidation>
        <x14:dataValidation type="list" allowBlank="1" showInputMessage="1" showErrorMessage="1" xr:uid="{339003D0-D8EB-4CD8-8326-689E3E95074B}">
          <x14:formula1>
            <xm:f>'Occult Data'!$K$1:$K$2</xm:f>
          </x14:formula1>
          <xm:sqref>B12 B10</xm:sqref>
        </x14:dataValidation>
        <x14:dataValidation type="list" allowBlank="1" showInputMessage="1" showErrorMessage="1" xr:uid="{41D2D322-04D2-4C8E-8D6E-B8E2695225E4}">
          <x14:formula1>
            <xm:f>'Occult Data'!$J$1:$J$2</xm:f>
          </x14:formula1>
          <xm:sqref>B19 B17 B14</xm:sqref>
        </x14:dataValidation>
        <x14:dataValidation type="list" allowBlank="1" showInputMessage="1" showErrorMessage="1" xr:uid="{AB8C3C47-A0E0-4989-A2B9-E0F34C62C089}">
          <x14:formula1>
            <xm:f>'Occult Data'!$I$1:$I$2</xm:f>
          </x14:formula1>
          <xm:sqref>B9</xm:sqref>
        </x14:dataValidation>
        <x14:dataValidation type="list" allowBlank="1" showInputMessage="1" showErrorMessage="1" xr:uid="{AE1AF864-97E5-4254-AD15-F000AEA8D311}">
          <x14:formula1>
            <xm:f>'Occult Data'!$H$1:$H$2</xm:f>
          </x14:formula1>
          <xm:sqref>B6 B8 B11 B15:B16</xm:sqref>
        </x14:dataValidation>
        <x14:dataValidation type="list" allowBlank="1" showInputMessage="1" showErrorMessage="1" xr:uid="{7E1C76CC-876C-4A3B-A1E8-E57589795A50}">
          <x14:formula1>
            <xm:f>'Occult Data'!$G$1:$G$2</xm:f>
          </x14:formula1>
          <xm:sqref>B20 B13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S34"/>
  <sheetViews>
    <sheetView zoomScaleNormal="100" workbookViewId="0">
      <selection activeCell="B3" sqref="B3:B20"/>
    </sheetView>
  </sheetViews>
  <sheetFormatPr defaultColWidth="11.5703125" defaultRowHeight="15" x14ac:dyDescent="0.25"/>
  <cols>
    <col min="1" max="1" width="9.28515625" customWidth="1"/>
    <col min="2" max="2" width="8.28515625" customWidth="1"/>
    <col min="3" max="3" width="6.85546875" customWidth="1"/>
    <col min="4" max="4" width="11.85546875" customWidth="1"/>
    <col min="5" max="5" width="13.140625" customWidth="1"/>
    <col min="6" max="6" width="10.85546875" customWidth="1"/>
    <col min="7" max="7" width="11.28515625" customWidth="1"/>
    <col min="8" max="8" width="3.140625" customWidth="1"/>
    <col min="9" max="9" width="15.28515625" customWidth="1"/>
    <col min="10" max="10" width="10.7109375" customWidth="1"/>
    <col min="11" max="11" width="13.140625" customWidth="1"/>
    <col min="13" max="13" width="3.140625" customWidth="1"/>
    <col min="14" max="14" width="11.7109375" customWidth="1"/>
    <col min="15" max="16" width="10" customWidth="1"/>
    <col min="17" max="17" width="3.140625" customWidth="1"/>
    <col min="18" max="18" width="14.28515625" customWidth="1"/>
    <col min="19" max="19" width="13.5703125" customWidth="1"/>
    <col min="20" max="64" width="8.7109375" customWidth="1"/>
  </cols>
  <sheetData>
    <row r="1" spans="1:19" ht="13.9" customHeight="1" x14ac:dyDescent="0.25">
      <c r="A1" s="151" t="s">
        <v>152</v>
      </c>
      <c r="B1" s="275" t="s">
        <v>153</v>
      </c>
      <c r="C1" s="275" t="s">
        <v>154</v>
      </c>
      <c r="D1" s="167" t="s">
        <v>155</v>
      </c>
      <c r="E1" s="168" t="s">
        <v>156</v>
      </c>
      <c r="F1" s="276" t="s">
        <v>157</v>
      </c>
      <c r="G1" s="278" t="s">
        <v>158</v>
      </c>
      <c r="H1" s="90"/>
      <c r="I1" s="267" t="s">
        <v>159</v>
      </c>
      <c r="J1" s="267"/>
      <c r="K1" s="267"/>
      <c r="L1" s="267"/>
      <c r="M1" s="91"/>
      <c r="N1" s="267" t="s">
        <v>160</v>
      </c>
      <c r="O1" s="267"/>
      <c r="P1" s="267"/>
      <c r="Q1" s="91"/>
      <c r="R1" s="274" t="s">
        <v>161</v>
      </c>
      <c r="S1" s="274"/>
    </row>
    <row r="2" spans="1:19" ht="15.75" thickBot="1" x14ac:dyDescent="0.3">
      <c r="A2" s="151" t="s">
        <v>162</v>
      </c>
      <c r="B2" s="275"/>
      <c r="C2" s="275"/>
      <c r="D2" s="169" t="s">
        <v>163</v>
      </c>
      <c r="E2" s="170" t="s">
        <v>163</v>
      </c>
      <c r="F2" s="276"/>
      <c r="G2" s="278"/>
      <c r="H2" s="92"/>
      <c r="I2" s="93" t="e">
        <f>SUM(G3,G4,G5,G7,G10,G12,G14,G17,G19)/SUM(F3,F4,F5,F7,F10,F12,F14,F17,F19)</f>
        <v>#DIV/0!</v>
      </c>
      <c r="J2" s="94" t="s">
        <v>164</v>
      </c>
      <c r="K2" s="95" t="e">
        <f>SQRT(1/SUM(F3,F4,F5,F7,F10,F12,F14,F17,F19))</f>
        <v>#DIV/0!</v>
      </c>
      <c r="L2" s="96" t="s">
        <v>165</v>
      </c>
      <c r="M2" s="91"/>
      <c r="N2" s="158">
        <f>Overview!$AA$7</f>
        <v>0.19504856112476671</v>
      </c>
      <c r="O2" s="159" t="s">
        <v>164</v>
      </c>
      <c r="P2" s="160" t="e">
        <f>Overview!$AB$7</f>
        <v>#DIV/0!</v>
      </c>
      <c r="Q2" s="91"/>
      <c r="R2" s="270" t="s">
        <v>166</v>
      </c>
      <c r="S2" s="270"/>
    </row>
    <row r="3" spans="1:19" ht="17.25" x14ac:dyDescent="0.25">
      <c r="A3" s="224">
        <v>46.5</v>
      </c>
      <c r="B3" s="225" t="s">
        <v>167</v>
      </c>
      <c r="C3" s="225" t="s">
        <v>168</v>
      </c>
      <c r="D3" s="212"/>
      <c r="E3" s="213"/>
      <c r="F3" s="97">
        <f t="shared" ref="F3:F20" si="0">IF(B3="-",0,IF(E3&lt;&gt;0,1/E3^2,0))</f>
        <v>0</v>
      </c>
      <c r="G3" s="98">
        <f>IF(D3&lt;&gt;0,D3*F3,0)</f>
        <v>0</v>
      </c>
      <c r="I3" s="99" t="e">
        <f>I2*27/0.33</f>
        <v>#DIV/0!</v>
      </c>
      <c r="J3" s="100" t="s">
        <v>164</v>
      </c>
      <c r="K3" s="101" t="e">
        <f>K2*27/0.33</f>
        <v>#DIV/0!</v>
      </c>
      <c r="L3" s="102" t="s">
        <v>169</v>
      </c>
      <c r="M3" s="91"/>
      <c r="N3" s="271" t="s">
        <v>170</v>
      </c>
      <c r="O3" s="271"/>
      <c r="P3" s="271"/>
      <c r="Q3" s="91"/>
      <c r="R3" s="272" t="s">
        <v>171</v>
      </c>
      <c r="S3" s="272"/>
    </row>
    <row r="4" spans="1:19" x14ac:dyDescent="0.25">
      <c r="A4" s="224">
        <v>63.29</v>
      </c>
      <c r="B4" s="225" t="s">
        <v>172</v>
      </c>
      <c r="C4" s="225" t="s">
        <v>168</v>
      </c>
      <c r="D4" s="212"/>
      <c r="E4" s="213"/>
      <c r="F4" s="103">
        <f t="shared" si="0"/>
        <v>0</v>
      </c>
      <c r="G4" s="104">
        <f>IF(D4&lt;&gt;0,D4*F4,0)</f>
        <v>0</v>
      </c>
      <c r="I4" s="267" t="s">
        <v>173</v>
      </c>
      <c r="J4" s="267"/>
      <c r="K4" s="267"/>
      <c r="L4" s="267"/>
      <c r="M4" s="91"/>
      <c r="N4" s="158" t="e">
        <f>Overview!$AG$7</f>
        <v>#DIV/0!</v>
      </c>
      <c r="O4" s="159" t="s">
        <v>164</v>
      </c>
      <c r="P4" s="160">
        <f>0.1</f>
        <v>0.1</v>
      </c>
      <c r="Q4" s="91"/>
      <c r="R4" s="270" t="s">
        <v>174</v>
      </c>
      <c r="S4" s="270"/>
    </row>
    <row r="5" spans="1:19" x14ac:dyDescent="0.25">
      <c r="A5" s="230">
        <v>93.31</v>
      </c>
      <c r="B5" s="225" t="s">
        <v>172</v>
      </c>
      <c r="C5" s="225" t="s">
        <v>168</v>
      </c>
      <c r="D5" s="212"/>
      <c r="E5" s="213"/>
      <c r="F5" s="103">
        <f t="shared" si="0"/>
        <v>0</v>
      </c>
      <c r="G5" s="104">
        <f t="shared" ref="G5:G20" si="1">IF(D5&lt;&gt;0,D5*F5,0)</f>
        <v>0</v>
      </c>
      <c r="I5" s="93" t="e">
        <f>SUM(G6,G8,G9,G11,G15,G13,G16,G20)/SUM(F6,F8,F9,F11,F13,F15,F16,F20)</f>
        <v>#DIV/0!</v>
      </c>
      <c r="J5" s="94" t="s">
        <v>164</v>
      </c>
      <c r="K5" s="95" t="e">
        <f>SQRT(1/SUM(F6,F8,F9,F11,F13,F15,F16,F20))</f>
        <v>#DIV/0!</v>
      </c>
      <c r="L5" s="96" t="s">
        <v>165</v>
      </c>
      <c r="M5" s="91"/>
      <c r="N5" s="271" t="s">
        <v>13</v>
      </c>
      <c r="O5" s="271"/>
      <c r="P5" s="271"/>
      <c r="Q5" s="91"/>
      <c r="R5" s="272" t="s">
        <v>175</v>
      </c>
      <c r="S5" s="272"/>
    </row>
    <row r="6" spans="1:19" x14ac:dyDescent="0.25">
      <c r="A6" s="226">
        <v>128.72</v>
      </c>
      <c r="B6" s="227" t="s">
        <v>176</v>
      </c>
      <c r="C6" s="227" t="s">
        <v>177</v>
      </c>
      <c r="D6" s="212"/>
      <c r="E6" s="213"/>
      <c r="F6" s="103">
        <f t="shared" si="0"/>
        <v>0</v>
      </c>
      <c r="G6" s="104">
        <f t="shared" si="1"/>
        <v>0</v>
      </c>
      <c r="I6" s="105" t="e">
        <f>I5*27/0.11</f>
        <v>#DIV/0!</v>
      </c>
      <c r="J6" s="106" t="s">
        <v>164</v>
      </c>
      <c r="K6" s="107" t="e">
        <f>K5*27/0.11</f>
        <v>#DIV/0!</v>
      </c>
      <c r="L6" s="108" t="s">
        <v>169</v>
      </c>
      <c r="M6" s="91"/>
      <c r="N6" s="158">
        <f>Overview!$D$7</f>
        <v>0</v>
      </c>
      <c r="O6" s="159" t="s">
        <v>164</v>
      </c>
      <c r="P6" s="160">
        <f>Overview!$E$7</f>
        <v>0</v>
      </c>
      <c r="Q6" s="91"/>
      <c r="R6" s="273" t="s">
        <v>178</v>
      </c>
      <c r="S6" s="273"/>
    </row>
    <row r="7" spans="1:19" x14ac:dyDescent="0.25">
      <c r="A7" s="230">
        <v>185.76</v>
      </c>
      <c r="B7" s="225" t="s">
        <v>179</v>
      </c>
      <c r="C7" s="225" t="s">
        <v>168</v>
      </c>
      <c r="D7" s="212"/>
      <c r="E7" s="213"/>
      <c r="F7" s="103">
        <f t="shared" si="0"/>
        <v>0</v>
      </c>
      <c r="G7" s="104">
        <f t="shared" si="1"/>
        <v>0</v>
      </c>
      <c r="I7" s="267" t="s">
        <v>180</v>
      </c>
      <c r="J7" s="267"/>
      <c r="K7" s="267"/>
      <c r="L7" s="267"/>
      <c r="M7" s="91"/>
      <c r="N7" s="256" t="s">
        <v>181</v>
      </c>
      <c r="O7" s="257"/>
      <c r="P7" s="258"/>
      <c r="Q7" s="91"/>
      <c r="R7" s="91"/>
      <c r="S7" s="109"/>
    </row>
    <row r="8" spans="1:19" ht="15" customHeight="1" x14ac:dyDescent="0.25">
      <c r="A8" s="226">
        <v>209.42</v>
      </c>
      <c r="B8" s="227" t="s">
        <v>176</v>
      </c>
      <c r="C8" s="227" t="s">
        <v>177</v>
      </c>
      <c r="D8" s="212"/>
      <c r="E8" s="213"/>
      <c r="F8" s="103">
        <f t="shared" si="0"/>
        <v>0</v>
      </c>
      <c r="G8" s="104">
        <f t="shared" si="1"/>
        <v>0</v>
      </c>
      <c r="I8" s="110">
        <f>D18</f>
        <v>0</v>
      </c>
      <c r="J8" s="94" t="s">
        <v>164</v>
      </c>
      <c r="K8" s="94">
        <f>E18</f>
        <v>0</v>
      </c>
      <c r="L8" s="111" t="s">
        <v>165</v>
      </c>
      <c r="M8" s="91"/>
      <c r="N8" s="113" t="e">
        <f>(((0.99685704+-0.23958774*LN(R18)+0.014597508*LN(R18)^2)/(1+-0.24153011*LN(R18)+0.015221787*LN(R18)^2))+((0.99685704+-0.23958774*LN(S18)+0.014597508*LN(S18)^2)/(1+-0.24153011*LN(S18)+0.015221787*LN(S18)^2)))/2</f>
        <v>#NUM!</v>
      </c>
      <c r="O8" s="114" t="s">
        <v>164</v>
      </c>
      <c r="P8" s="115" t="e">
        <f>N8*0.05</f>
        <v>#NUM!</v>
      </c>
      <c r="Q8" s="91"/>
      <c r="R8" s="217" t="s">
        <v>189</v>
      </c>
      <c r="S8" s="218" t="s">
        <v>215</v>
      </c>
    </row>
    <row r="9" spans="1:19" x14ac:dyDescent="0.25">
      <c r="A9" s="228">
        <v>238.71</v>
      </c>
      <c r="B9" s="227" t="s">
        <v>183</v>
      </c>
      <c r="C9" s="227" t="s">
        <v>177</v>
      </c>
      <c r="D9" s="212"/>
      <c r="E9" s="213"/>
      <c r="F9" s="103">
        <f t="shared" si="0"/>
        <v>0</v>
      </c>
      <c r="G9" s="104">
        <f t="shared" si="1"/>
        <v>0</v>
      </c>
      <c r="I9" s="112">
        <f>I8*27*1224</f>
        <v>0</v>
      </c>
      <c r="J9" s="107" t="s">
        <v>164</v>
      </c>
      <c r="K9" s="107">
        <f>K8*27*1224</f>
        <v>0</v>
      </c>
      <c r="L9" s="108" t="s">
        <v>169</v>
      </c>
      <c r="M9" s="91"/>
      <c r="N9" s="256" t="s">
        <v>187</v>
      </c>
      <c r="O9" s="257"/>
      <c r="P9" s="258"/>
      <c r="Q9" s="91"/>
      <c r="R9" s="116" t="s">
        <v>184</v>
      </c>
      <c r="S9" s="117">
        <v>0.03</v>
      </c>
    </row>
    <row r="10" spans="1:19" x14ac:dyDescent="0.25">
      <c r="A10" s="224">
        <v>295.10000000000002</v>
      </c>
      <c r="B10" s="225" t="s">
        <v>185</v>
      </c>
      <c r="C10" s="225" t="s">
        <v>168</v>
      </c>
      <c r="D10" s="212"/>
      <c r="E10" s="213"/>
      <c r="F10" s="103">
        <f t="shared" si="0"/>
        <v>0</v>
      </c>
      <c r="G10" s="104">
        <f t="shared" si="1"/>
        <v>0</v>
      </c>
      <c r="I10" s="118">
        <f>I9*100/1000000</f>
        <v>0</v>
      </c>
      <c r="J10" s="119" t="s">
        <v>164</v>
      </c>
      <c r="K10" s="119">
        <f>K9*100/1000000</f>
        <v>0</v>
      </c>
      <c r="L10" s="108" t="s">
        <v>186</v>
      </c>
      <c r="M10" s="91"/>
      <c r="N10" s="122">
        <f>IF(S20="on",IF(R20="Feldspar",12.5*0.7982*(1-((((0.99685704+-0.23958774*LN(R18)+0.014597508*LN(R18)^2)/(1+-0.24153011*LN(R18)+0.015221787*LN(R18)^2))+((0.99685704+-0.23958774*LN(S18)+0.014597508*LN(S18)^2)/(1+-0.24153011*LN(S18)+0.015221787*LN(S18)^2)))/2)),0.01),0)</f>
        <v>0</v>
      </c>
      <c r="O10" s="123" t="s">
        <v>164</v>
      </c>
      <c r="P10" s="121">
        <f>IF(S20="on",IF(R20="Feldspar",N10*SQRT((0.12/12.5)^2+(0.039/0.7982)^2 + (P8/(N8))^2),0.002),0)</f>
        <v>0</v>
      </c>
      <c r="Q10" s="91"/>
      <c r="R10" s="120" t="s">
        <v>188</v>
      </c>
      <c r="S10" s="121">
        <v>0.04</v>
      </c>
    </row>
    <row r="11" spans="1:19" x14ac:dyDescent="0.25">
      <c r="A11" s="226">
        <v>338.21</v>
      </c>
      <c r="B11" s="227" t="s">
        <v>176</v>
      </c>
      <c r="C11" s="227" t="s">
        <v>177</v>
      </c>
      <c r="D11" s="212"/>
      <c r="E11" s="213"/>
      <c r="F11" s="103">
        <f t="shared" si="0"/>
        <v>0</v>
      </c>
      <c r="G11" s="104">
        <f t="shared" si="1"/>
        <v>0</v>
      </c>
      <c r="I11" s="268" t="s">
        <v>52</v>
      </c>
      <c r="J11" s="268"/>
      <c r="K11" s="268"/>
      <c r="L11" s="269"/>
      <c r="M11" s="91"/>
      <c r="N11" s="280" t="s">
        <v>214</v>
      </c>
      <c r="O11" s="281"/>
      <c r="P11" s="282"/>
      <c r="Q11" s="91"/>
      <c r="R11" s="152" t="s">
        <v>189</v>
      </c>
      <c r="S11" s="161">
        <f>IF(Overview!AM7="silt",IF(Overview!K7="lin",0.03,IF(Overview!K7="exp",0.04,"missing info")),0)</f>
        <v>0</v>
      </c>
    </row>
    <row r="12" spans="1:19" x14ac:dyDescent="0.25">
      <c r="A12" s="224">
        <v>351.85</v>
      </c>
      <c r="B12" s="225" t="s">
        <v>185</v>
      </c>
      <c r="C12" s="225" t="s">
        <v>168</v>
      </c>
      <c r="D12" s="212"/>
      <c r="E12" s="213"/>
      <c r="F12" s="103">
        <f t="shared" si="0"/>
        <v>0</v>
      </c>
      <c r="G12" s="104">
        <f t="shared" si="1"/>
        <v>0</v>
      </c>
      <c r="I12" s="268"/>
      <c r="J12" s="268"/>
      <c r="K12" s="268"/>
      <c r="L12" s="269"/>
      <c r="M12" s="91"/>
      <c r="N12" s="256" t="s">
        <v>216</v>
      </c>
      <c r="O12" s="257"/>
      <c r="P12" s="258"/>
      <c r="Q12" s="91"/>
      <c r="R12" s="91"/>
      <c r="S12" s="109"/>
    </row>
    <row r="13" spans="1:19" x14ac:dyDescent="0.25">
      <c r="A13" s="228">
        <v>583.17999999999995</v>
      </c>
      <c r="B13" s="229" t="s">
        <v>190</v>
      </c>
      <c r="C13" s="227" t="s">
        <v>177</v>
      </c>
      <c r="D13" s="212"/>
      <c r="E13" s="213"/>
      <c r="F13" s="103">
        <f t="shared" si="0"/>
        <v>0</v>
      </c>
      <c r="G13" s="104">
        <f t="shared" si="1"/>
        <v>0</v>
      </c>
      <c r="I13" s="124"/>
      <c r="J13" s="125" t="s">
        <v>191</v>
      </c>
      <c r="K13" s="125" t="s">
        <v>192</v>
      </c>
      <c r="L13" s="126" t="s">
        <v>193</v>
      </c>
      <c r="M13" s="91"/>
      <c r="N13" s="130" t="e">
        <f>D7/(D4+D5)</f>
        <v>#DIV/0!</v>
      </c>
      <c r="O13" s="123" t="s">
        <v>164</v>
      </c>
      <c r="P13" s="131" t="e">
        <f>SQRT((E7^2/(D4+D5)^2)+(D7^2*(E4^2+E5^2)/(D4+D5)^4))</f>
        <v>#DIV/0!</v>
      </c>
      <c r="Q13" s="91"/>
      <c r="R13" s="153" t="s">
        <v>194</v>
      </c>
      <c r="S13" s="162">
        <f>Overview!$N$7</f>
        <v>0</v>
      </c>
    </row>
    <row r="14" spans="1:19" x14ac:dyDescent="0.25">
      <c r="A14" s="224">
        <v>609.22</v>
      </c>
      <c r="B14" s="225" t="s">
        <v>195</v>
      </c>
      <c r="C14" s="225" t="s">
        <v>168</v>
      </c>
      <c r="D14" s="212"/>
      <c r="E14" s="213"/>
      <c r="F14" s="103">
        <f t="shared" si="0"/>
        <v>0</v>
      </c>
      <c r="G14" s="104">
        <f t="shared" si="1"/>
        <v>0</v>
      </c>
      <c r="I14" s="127" t="s">
        <v>196</v>
      </c>
      <c r="J14" s="128" t="e">
        <f>(I6*0.0479)+(I3*0.1116)+(I10*0.2491)</f>
        <v>#DIV/0!</v>
      </c>
      <c r="K14" s="128" t="e">
        <f>(I6*0.0277*(1-0.171))+(I3*0.1457*(1-0.117))+(I10*(0.7982+0.019)*(1-0.0494))</f>
        <v>#DIV/0!</v>
      </c>
      <c r="L14" s="129" t="e">
        <f>(I6*0.644*S11)+(I3*2.22*S11)</f>
        <v>#DIV/0!</v>
      </c>
      <c r="M14" s="91"/>
      <c r="N14" s="259" t="s">
        <v>217</v>
      </c>
      <c r="O14" s="260"/>
      <c r="P14" s="261"/>
      <c r="Q14" s="91"/>
      <c r="R14" s="154" t="s">
        <v>197</v>
      </c>
      <c r="S14" s="163">
        <f>Overview!$O$7</f>
        <v>0</v>
      </c>
    </row>
    <row r="15" spans="1:19" x14ac:dyDescent="0.25">
      <c r="A15" s="228">
        <v>911.1</v>
      </c>
      <c r="B15" s="227" t="s">
        <v>176</v>
      </c>
      <c r="C15" s="227" t="s">
        <v>177</v>
      </c>
      <c r="D15" s="212"/>
      <c r="E15" s="213"/>
      <c r="F15" s="103">
        <f t="shared" si="0"/>
        <v>0</v>
      </c>
      <c r="G15" s="104">
        <f t="shared" si="1"/>
        <v>0</v>
      </c>
      <c r="I15" s="127" t="s">
        <v>198</v>
      </c>
      <c r="J15" s="128" t="e">
        <f>SQRT((0.0479*K6)^2+(0.1116*K3)^2+(0.2491*K10)^2)</f>
        <v>#DIV/0!</v>
      </c>
      <c r="K15" s="128" t="e">
        <f>SQRT((0.0277*(1-0.171)*K6)^2+(I6*0.0277*0.013)^2+(0.1457*(1-0.117)*K3)^2+(I3*0.1457*0.011)^2+(0.801*(1-0.0494)*K10)^2+(I10*0.801*0.007)^2)</f>
        <v>#DIV/0!</v>
      </c>
      <c r="L15" s="132" t="e">
        <f>IF(L14=0,0,(SQRT((K6*0.644)^2+(K3*2.22)^2)*S11))</f>
        <v>#DIV/0!</v>
      </c>
      <c r="M15" s="91"/>
      <c r="N15" s="219" t="e">
        <f>D9/(D6+D8+D11+D15+D16)</f>
        <v>#DIV/0!</v>
      </c>
      <c r="O15" s="123" t="s">
        <v>164</v>
      </c>
      <c r="P15" s="220" t="e">
        <f>SQRT((E9^2/(D6+D8+D11+D15+D16)^2)+(D9^2*(E6^2+E8^2+E11^2+E15^2+E16^2)/(D6+D8+D11+D15+D16)^4))</f>
        <v>#DIV/0!</v>
      </c>
      <c r="Q15" s="91"/>
      <c r="R15" s="91"/>
      <c r="S15" s="109"/>
    </row>
    <row r="16" spans="1:19" x14ac:dyDescent="0.25">
      <c r="A16" s="226">
        <v>968.93</v>
      </c>
      <c r="B16" s="227" t="s">
        <v>176</v>
      </c>
      <c r="C16" s="227" t="s">
        <v>177</v>
      </c>
      <c r="D16" s="212"/>
      <c r="E16" s="213"/>
      <c r="F16" s="103">
        <f t="shared" si="0"/>
        <v>0</v>
      </c>
      <c r="G16" s="104">
        <f t="shared" si="1"/>
        <v>0</v>
      </c>
      <c r="I16" s="127" t="s">
        <v>199</v>
      </c>
      <c r="J16" s="128" t="e">
        <f>J14/(1+1.14*N4)</f>
        <v>#DIV/0!</v>
      </c>
      <c r="K16" s="128" t="e">
        <f>K14/(1+1.25*N4)</f>
        <v>#DIV/0!</v>
      </c>
      <c r="L16" s="129" t="e">
        <f>L14/(1+1.5*N4)</f>
        <v>#DIV/0!</v>
      </c>
      <c r="M16" s="91"/>
      <c r="N16" s="262" t="s">
        <v>200</v>
      </c>
      <c r="O16" s="262"/>
      <c r="P16" s="262"/>
      <c r="Q16" s="133"/>
      <c r="R16" s="263" t="s">
        <v>201</v>
      </c>
      <c r="S16" s="264"/>
    </row>
    <row r="17" spans="1:19" ht="15.75" thickBot="1" x14ac:dyDescent="0.3">
      <c r="A17" s="230">
        <v>1120.1600000000001</v>
      </c>
      <c r="B17" s="225" t="s">
        <v>195</v>
      </c>
      <c r="C17" s="225" t="s">
        <v>168</v>
      </c>
      <c r="D17" s="212"/>
      <c r="E17" s="213"/>
      <c r="F17" s="103">
        <f t="shared" si="0"/>
        <v>0</v>
      </c>
      <c r="G17" s="104">
        <f t="shared" si="1"/>
        <v>0</v>
      </c>
      <c r="I17" s="134" t="s">
        <v>202</v>
      </c>
      <c r="J17" s="135" t="e">
        <f>SQRT(((J15/(1+1.14*N4))^2+((J14*1.14*P4)/(1+1.14*N4)^2)^2))</f>
        <v>#DIV/0!</v>
      </c>
      <c r="K17" s="135" t="e">
        <f>SQRT((K15/(1+1.25*N4))^2+((K14*1.25*P4)/(1+1.25*N4)^2)^2)</f>
        <v>#DIV/0!</v>
      </c>
      <c r="L17" s="136" t="e">
        <f>SQRT((L15/(1+1.5*N4))^2+((L14*1.5*P4)/(1+1.5*N4)^2)^2)</f>
        <v>#DIV/0!</v>
      </c>
      <c r="M17" s="91"/>
      <c r="N17" s="137" t="e">
        <f>J16+K16+L16+N2+N10</f>
        <v>#DIV/0!</v>
      </c>
      <c r="O17" s="94" t="s">
        <v>164</v>
      </c>
      <c r="P17" s="138" t="e">
        <f>SQRT(J17^2+K17^2+L17^2+P2^2+P10^2)</f>
        <v>#DIV/0!</v>
      </c>
      <c r="Q17" s="139"/>
      <c r="R17" s="155" t="s">
        <v>203</v>
      </c>
      <c r="S17" s="156" t="s">
        <v>204</v>
      </c>
    </row>
    <row r="18" spans="1:19" x14ac:dyDescent="0.25">
      <c r="A18" s="231">
        <v>1460.91</v>
      </c>
      <c r="B18" s="232" t="s">
        <v>205</v>
      </c>
      <c r="C18" s="232" t="s">
        <v>180</v>
      </c>
      <c r="D18" s="212"/>
      <c r="E18" s="213"/>
      <c r="F18" s="103">
        <f t="shared" si="0"/>
        <v>0</v>
      </c>
      <c r="G18" s="104">
        <f t="shared" si="1"/>
        <v>0</v>
      </c>
      <c r="I18" s="265" t="s">
        <v>206</v>
      </c>
      <c r="J18" s="265"/>
      <c r="K18" s="265"/>
      <c r="L18" s="265"/>
      <c r="M18" s="91"/>
      <c r="N18" s="266" t="s">
        <v>17</v>
      </c>
      <c r="O18" s="266"/>
      <c r="P18" s="266"/>
      <c r="Q18" s="139"/>
      <c r="R18" s="164">
        <f>Overview!$AN$7</f>
        <v>0</v>
      </c>
      <c r="S18" s="165">
        <f>Overview!$AO$7</f>
        <v>0</v>
      </c>
    </row>
    <row r="19" spans="1:19" ht="15.75" thickBot="1" x14ac:dyDescent="0.3">
      <c r="A19" s="230">
        <v>1764.83</v>
      </c>
      <c r="B19" s="225" t="s">
        <v>195</v>
      </c>
      <c r="C19" s="225" t="s">
        <v>168</v>
      </c>
      <c r="D19" s="212"/>
      <c r="E19" s="213"/>
      <c r="F19" s="103">
        <f t="shared" si="0"/>
        <v>0</v>
      </c>
      <c r="G19" s="104">
        <f t="shared" si="1"/>
        <v>0</v>
      </c>
      <c r="I19" s="91"/>
      <c r="J19" s="91"/>
      <c r="K19" s="91"/>
      <c r="L19" s="91"/>
      <c r="M19" s="91"/>
      <c r="N19" s="140" t="e">
        <f>N6*1000/N17</f>
        <v>#DIV/0!</v>
      </c>
      <c r="O19" s="141" t="s">
        <v>164</v>
      </c>
      <c r="P19" s="142" t="e">
        <f>N19*SQRT((P6/N6)^2+(P17/N17)^2)</f>
        <v>#DIV/0!</v>
      </c>
      <c r="Q19" s="139"/>
      <c r="R19" s="143"/>
      <c r="S19" s="144"/>
    </row>
    <row r="20" spans="1:19" ht="15.75" thickBot="1" x14ac:dyDescent="0.3">
      <c r="A20" s="226">
        <v>2615.8200000000002</v>
      </c>
      <c r="B20" s="229" t="s">
        <v>190</v>
      </c>
      <c r="C20" s="229" t="s">
        <v>177</v>
      </c>
      <c r="D20" s="214"/>
      <c r="E20" s="215"/>
      <c r="F20" s="145">
        <f t="shared" si="0"/>
        <v>0</v>
      </c>
      <c r="G20" s="146">
        <f t="shared" si="1"/>
        <v>0</v>
      </c>
      <c r="I20" s="254" t="s">
        <v>207</v>
      </c>
      <c r="J20" s="254"/>
      <c r="K20" s="254"/>
      <c r="L20" s="254"/>
      <c r="M20" s="91"/>
      <c r="N20" s="255" t="s">
        <v>230</v>
      </c>
      <c r="O20" s="255"/>
      <c r="P20" s="255"/>
      <c r="Q20" s="147"/>
      <c r="R20" s="221" t="str">
        <f>Overview!$AL$7</f>
        <v>Quartz</v>
      </c>
      <c r="S20" s="223">
        <f>Overview!$AP$7</f>
        <v>0</v>
      </c>
    </row>
    <row r="25" spans="1:19" x14ac:dyDescent="0.25">
      <c r="I25" s="45"/>
    </row>
    <row r="29" spans="1:19" x14ac:dyDescent="0.25">
      <c r="H29" s="216"/>
    </row>
    <row r="34" spans="15:15" x14ac:dyDescent="0.25">
      <c r="O34" s="166"/>
    </row>
  </sheetData>
  <sheetProtection sheet="1" objects="1" scenarios="1"/>
  <protectedRanges>
    <protectedRange sqref="B3:B20" name="Intervalo1"/>
  </protectedRanges>
  <mergeCells count="28">
    <mergeCell ref="B1:B2"/>
    <mergeCell ref="C1:C2"/>
    <mergeCell ref="F1:F2"/>
    <mergeCell ref="G1:G2"/>
    <mergeCell ref="I1:L1"/>
    <mergeCell ref="N1:P1"/>
    <mergeCell ref="R1:S1"/>
    <mergeCell ref="R2:S2"/>
    <mergeCell ref="N3:P3"/>
    <mergeCell ref="R3:S3"/>
    <mergeCell ref="I4:L4"/>
    <mergeCell ref="R4:S4"/>
    <mergeCell ref="N5:P5"/>
    <mergeCell ref="R5:S5"/>
    <mergeCell ref="R6:S6"/>
    <mergeCell ref="R16:S16"/>
    <mergeCell ref="I18:L18"/>
    <mergeCell ref="N18:P18"/>
    <mergeCell ref="I7:L7"/>
    <mergeCell ref="I11:L12"/>
    <mergeCell ref="I20:L20"/>
    <mergeCell ref="N20:P20"/>
    <mergeCell ref="N7:P7"/>
    <mergeCell ref="N9:P9"/>
    <mergeCell ref="N12:P12"/>
    <mergeCell ref="N11:P11"/>
    <mergeCell ref="N14:P14"/>
    <mergeCell ref="N16:P16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0E18E42A-9E5D-4D22-9196-31DEBB27998E}">
          <x14:formula1>
            <xm:f>'Occult Data'!$O$1:$O$2</xm:f>
          </x14:formula1>
          <xm:sqref>B18</xm:sqref>
        </x14:dataValidation>
        <x14:dataValidation type="list" allowBlank="1" showInputMessage="1" showErrorMessage="1" xr:uid="{5F446305-D6E0-48E2-B073-AF2F480E6327}">
          <x14:formula1>
            <xm:f>'Occult Data'!$N$1:$N$2</xm:f>
          </x14:formula1>
          <xm:sqref>B3</xm:sqref>
        </x14:dataValidation>
        <x14:dataValidation type="list" allowBlank="1" showInputMessage="1" showErrorMessage="1" xr:uid="{657F1DFB-32B4-46C0-9C99-3E639FBEBF5D}">
          <x14:formula1>
            <xm:f>'Occult Data'!$M$1:$M$2</xm:f>
          </x14:formula1>
          <xm:sqref>B4:B5</xm:sqref>
        </x14:dataValidation>
        <x14:dataValidation type="list" allowBlank="1" showInputMessage="1" showErrorMessage="1" xr:uid="{8A443433-1520-4B56-8B2D-B177F37DEBB1}">
          <x14:formula1>
            <xm:f>'Occult Data'!$L$1:$L$2</xm:f>
          </x14:formula1>
          <xm:sqref>B7</xm:sqref>
        </x14:dataValidation>
        <x14:dataValidation type="list" allowBlank="1" showInputMessage="1" showErrorMessage="1" xr:uid="{DB13588F-3FBF-41AC-9257-05C8F30E4656}">
          <x14:formula1>
            <xm:f>'Occult Data'!$K$1:$K$2</xm:f>
          </x14:formula1>
          <xm:sqref>B12 B10</xm:sqref>
        </x14:dataValidation>
        <x14:dataValidation type="list" allowBlank="1" showInputMessage="1" showErrorMessage="1" xr:uid="{27497D45-8E1A-4B8B-88A5-D186DD327078}">
          <x14:formula1>
            <xm:f>'Occult Data'!$J$1:$J$2</xm:f>
          </x14:formula1>
          <xm:sqref>B19 B17 B14</xm:sqref>
        </x14:dataValidation>
        <x14:dataValidation type="list" allowBlank="1" showInputMessage="1" showErrorMessage="1" xr:uid="{A2839E59-EE37-405B-BBC2-FF81C930BD3F}">
          <x14:formula1>
            <xm:f>'Occult Data'!$I$1:$I$2</xm:f>
          </x14:formula1>
          <xm:sqref>B9</xm:sqref>
        </x14:dataValidation>
        <x14:dataValidation type="list" allowBlank="1" showInputMessage="1" showErrorMessage="1" xr:uid="{B3651511-AA71-4562-9AA7-A77B78A3C33B}">
          <x14:formula1>
            <xm:f>'Occult Data'!$H$1:$H$2</xm:f>
          </x14:formula1>
          <xm:sqref>B6 B8 B11 B15:B16</xm:sqref>
        </x14:dataValidation>
        <x14:dataValidation type="list" allowBlank="1" showInputMessage="1" showErrorMessage="1" xr:uid="{3A5295DC-542F-4F3C-BA94-04E893A01C88}">
          <x14:formula1>
            <xm:f>'Occult Data'!$G$1:$G$2</xm:f>
          </x14:formula1>
          <xm:sqref>B20 B13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S34"/>
  <sheetViews>
    <sheetView zoomScaleNormal="100" workbookViewId="0">
      <selection activeCell="B3" sqref="B3:B20"/>
    </sheetView>
  </sheetViews>
  <sheetFormatPr defaultColWidth="11.5703125" defaultRowHeight="15" x14ac:dyDescent="0.25"/>
  <cols>
    <col min="1" max="1" width="9.28515625" customWidth="1"/>
    <col min="2" max="2" width="8.28515625" customWidth="1"/>
    <col min="3" max="3" width="6.85546875" customWidth="1"/>
    <col min="4" max="4" width="11.85546875" customWidth="1"/>
    <col min="5" max="5" width="13.140625" customWidth="1"/>
    <col min="6" max="6" width="10.85546875" customWidth="1"/>
    <col min="7" max="7" width="11.28515625" customWidth="1"/>
    <col min="8" max="8" width="3.140625" customWidth="1"/>
    <col min="9" max="9" width="15.28515625" customWidth="1"/>
    <col min="10" max="10" width="10.7109375" customWidth="1"/>
    <col min="11" max="11" width="13.140625" customWidth="1"/>
    <col min="13" max="13" width="3.140625" customWidth="1"/>
    <col min="14" max="14" width="11.7109375" customWidth="1"/>
    <col min="15" max="16" width="10" customWidth="1"/>
    <col min="17" max="17" width="3.140625" customWidth="1"/>
    <col min="18" max="18" width="14.28515625" customWidth="1"/>
    <col min="19" max="19" width="13.5703125" customWidth="1"/>
    <col min="20" max="64" width="8.7109375" customWidth="1"/>
  </cols>
  <sheetData>
    <row r="1" spans="1:19" ht="13.9" customHeight="1" x14ac:dyDescent="0.25">
      <c r="A1" s="151" t="s">
        <v>152</v>
      </c>
      <c r="B1" s="275" t="s">
        <v>153</v>
      </c>
      <c r="C1" s="275" t="s">
        <v>154</v>
      </c>
      <c r="D1" s="167" t="s">
        <v>155</v>
      </c>
      <c r="E1" s="168" t="s">
        <v>156</v>
      </c>
      <c r="F1" s="276" t="s">
        <v>157</v>
      </c>
      <c r="G1" s="278" t="s">
        <v>158</v>
      </c>
      <c r="H1" s="90"/>
      <c r="I1" s="267" t="s">
        <v>159</v>
      </c>
      <c r="J1" s="267"/>
      <c r="K1" s="267"/>
      <c r="L1" s="267"/>
      <c r="M1" s="91"/>
      <c r="N1" s="267" t="s">
        <v>160</v>
      </c>
      <c r="O1" s="267"/>
      <c r="P1" s="267"/>
      <c r="Q1" s="91"/>
      <c r="R1" s="274" t="s">
        <v>161</v>
      </c>
      <c r="S1" s="274"/>
    </row>
    <row r="2" spans="1:19" ht="15.75" thickBot="1" x14ac:dyDescent="0.3">
      <c r="A2" s="151" t="s">
        <v>162</v>
      </c>
      <c r="B2" s="275"/>
      <c r="C2" s="275"/>
      <c r="D2" s="169" t="s">
        <v>163</v>
      </c>
      <c r="E2" s="170" t="s">
        <v>163</v>
      </c>
      <c r="F2" s="276"/>
      <c r="G2" s="278"/>
      <c r="H2" s="92"/>
      <c r="I2" s="93" t="e">
        <f>SUM(G3,G4,G5,G7,G10,G12,G14,G17,G19)/SUM(F3,F4,F5,F7,F10,F12,F14,F17,F19)</f>
        <v>#DIV/0!</v>
      </c>
      <c r="J2" s="94" t="s">
        <v>164</v>
      </c>
      <c r="K2" s="95" t="e">
        <f>SQRT(1/SUM(F3,F4,F5,F7,F10,F12,F14,F17,F19))</f>
        <v>#DIV/0!</v>
      </c>
      <c r="L2" s="96" t="s">
        <v>165</v>
      </c>
      <c r="M2" s="91"/>
      <c r="N2" s="158">
        <f>Overview!$AA$8</f>
        <v>0.19504856112476671</v>
      </c>
      <c r="O2" s="159" t="s">
        <v>164</v>
      </c>
      <c r="P2" s="160" t="e">
        <f>Overview!$AB$8</f>
        <v>#DIV/0!</v>
      </c>
      <c r="Q2" s="91"/>
      <c r="R2" s="270" t="s">
        <v>166</v>
      </c>
      <c r="S2" s="270"/>
    </row>
    <row r="3" spans="1:19" ht="17.25" x14ac:dyDescent="0.25">
      <c r="A3" s="224">
        <v>46.5</v>
      </c>
      <c r="B3" s="225" t="s">
        <v>167</v>
      </c>
      <c r="C3" s="225" t="s">
        <v>168</v>
      </c>
      <c r="D3" s="212"/>
      <c r="E3" s="213"/>
      <c r="F3" s="97">
        <f t="shared" ref="F3:F20" si="0">IF(B3="-",0,IF(E3&lt;&gt;0,1/E3^2,0))</f>
        <v>0</v>
      </c>
      <c r="G3" s="98">
        <f>IF(D3&lt;&gt;0,D3*F3,0)</f>
        <v>0</v>
      </c>
      <c r="I3" s="99" t="e">
        <f>I2*27/0.33</f>
        <v>#DIV/0!</v>
      </c>
      <c r="J3" s="100" t="s">
        <v>164</v>
      </c>
      <c r="K3" s="101" t="e">
        <f>K2*27/0.33</f>
        <v>#DIV/0!</v>
      </c>
      <c r="L3" s="102" t="s">
        <v>169</v>
      </c>
      <c r="M3" s="91"/>
      <c r="N3" s="271" t="s">
        <v>170</v>
      </c>
      <c r="O3" s="271"/>
      <c r="P3" s="271"/>
      <c r="Q3" s="91"/>
      <c r="R3" s="272" t="s">
        <v>171</v>
      </c>
      <c r="S3" s="272"/>
    </row>
    <row r="4" spans="1:19" x14ac:dyDescent="0.25">
      <c r="A4" s="224">
        <v>63.29</v>
      </c>
      <c r="B4" s="225" t="s">
        <v>172</v>
      </c>
      <c r="C4" s="225" t="s">
        <v>168</v>
      </c>
      <c r="D4" s="212"/>
      <c r="E4" s="213"/>
      <c r="F4" s="103">
        <f t="shared" si="0"/>
        <v>0</v>
      </c>
      <c r="G4" s="104">
        <f>IF(D4&lt;&gt;0,D4*F4,0)</f>
        <v>0</v>
      </c>
      <c r="I4" s="267" t="s">
        <v>173</v>
      </c>
      <c r="J4" s="267"/>
      <c r="K4" s="267"/>
      <c r="L4" s="267"/>
      <c r="M4" s="91"/>
      <c r="N4" s="158" t="e">
        <f>Overview!$AG$8</f>
        <v>#DIV/0!</v>
      </c>
      <c r="O4" s="159" t="s">
        <v>164</v>
      </c>
      <c r="P4" s="160">
        <f>0.1</f>
        <v>0.1</v>
      </c>
      <c r="Q4" s="91"/>
      <c r="R4" s="270" t="s">
        <v>174</v>
      </c>
      <c r="S4" s="270"/>
    </row>
    <row r="5" spans="1:19" x14ac:dyDescent="0.25">
      <c r="A5" s="230">
        <v>93.31</v>
      </c>
      <c r="B5" s="225" t="s">
        <v>172</v>
      </c>
      <c r="C5" s="225" t="s">
        <v>168</v>
      </c>
      <c r="D5" s="212"/>
      <c r="E5" s="213"/>
      <c r="F5" s="103">
        <f t="shared" si="0"/>
        <v>0</v>
      </c>
      <c r="G5" s="104">
        <f t="shared" ref="G5:G20" si="1">IF(D5&lt;&gt;0,D5*F5,0)</f>
        <v>0</v>
      </c>
      <c r="I5" s="93" t="e">
        <f>SUM(G6,G8,G9,G11,G15,G13,G16,G20)/SUM(F6,F8,F9,F11,F13,F15,F16,F20)</f>
        <v>#DIV/0!</v>
      </c>
      <c r="J5" s="94" t="s">
        <v>164</v>
      </c>
      <c r="K5" s="95" t="e">
        <f>SQRT(1/SUM(F6,F8,F9,F11,F13,F15,F16,F20))</f>
        <v>#DIV/0!</v>
      </c>
      <c r="L5" s="96" t="s">
        <v>165</v>
      </c>
      <c r="M5" s="91"/>
      <c r="N5" s="271" t="s">
        <v>13</v>
      </c>
      <c r="O5" s="271"/>
      <c r="P5" s="271"/>
      <c r="Q5" s="91"/>
      <c r="R5" s="272" t="s">
        <v>175</v>
      </c>
      <c r="S5" s="272"/>
    </row>
    <row r="6" spans="1:19" x14ac:dyDescent="0.25">
      <c r="A6" s="226">
        <v>128.72</v>
      </c>
      <c r="B6" s="227" t="s">
        <v>176</v>
      </c>
      <c r="C6" s="227" t="s">
        <v>177</v>
      </c>
      <c r="D6" s="212"/>
      <c r="E6" s="213"/>
      <c r="F6" s="103">
        <f t="shared" si="0"/>
        <v>0</v>
      </c>
      <c r="G6" s="104">
        <f t="shared" si="1"/>
        <v>0</v>
      </c>
      <c r="I6" s="105" t="e">
        <f>I5*27/0.11</f>
        <v>#DIV/0!</v>
      </c>
      <c r="J6" s="106" t="s">
        <v>164</v>
      </c>
      <c r="K6" s="107" t="e">
        <f>K5*27/0.11</f>
        <v>#DIV/0!</v>
      </c>
      <c r="L6" s="108" t="s">
        <v>169</v>
      </c>
      <c r="M6" s="91"/>
      <c r="N6" s="158">
        <f>Overview!$D$8</f>
        <v>0</v>
      </c>
      <c r="O6" s="159" t="s">
        <v>164</v>
      </c>
      <c r="P6" s="160">
        <f>Overview!$E$8</f>
        <v>0</v>
      </c>
      <c r="Q6" s="91"/>
      <c r="R6" s="273" t="s">
        <v>178</v>
      </c>
      <c r="S6" s="273"/>
    </row>
    <row r="7" spans="1:19" x14ac:dyDescent="0.25">
      <c r="A7" s="230">
        <v>185.76</v>
      </c>
      <c r="B7" s="225" t="s">
        <v>179</v>
      </c>
      <c r="C7" s="225" t="s">
        <v>168</v>
      </c>
      <c r="D7" s="212"/>
      <c r="E7" s="213"/>
      <c r="F7" s="103">
        <f t="shared" si="0"/>
        <v>0</v>
      </c>
      <c r="G7" s="104">
        <f t="shared" si="1"/>
        <v>0</v>
      </c>
      <c r="I7" s="267" t="s">
        <v>180</v>
      </c>
      <c r="J7" s="267"/>
      <c r="K7" s="267"/>
      <c r="L7" s="267"/>
      <c r="M7" s="91"/>
      <c r="N7" s="256" t="s">
        <v>181</v>
      </c>
      <c r="O7" s="257"/>
      <c r="P7" s="258"/>
      <c r="Q7" s="91"/>
      <c r="R7" s="91"/>
      <c r="S7" s="109"/>
    </row>
    <row r="8" spans="1:19" ht="15" customHeight="1" x14ac:dyDescent="0.25">
      <c r="A8" s="226">
        <v>209.42</v>
      </c>
      <c r="B8" s="227" t="s">
        <v>176</v>
      </c>
      <c r="C8" s="227" t="s">
        <v>177</v>
      </c>
      <c r="D8" s="212"/>
      <c r="E8" s="213"/>
      <c r="F8" s="103">
        <f t="shared" si="0"/>
        <v>0</v>
      </c>
      <c r="G8" s="104">
        <f t="shared" si="1"/>
        <v>0</v>
      </c>
      <c r="I8" s="110">
        <f>D18</f>
        <v>0</v>
      </c>
      <c r="J8" s="94" t="s">
        <v>164</v>
      </c>
      <c r="K8" s="94">
        <f>E18</f>
        <v>0</v>
      </c>
      <c r="L8" s="111" t="s">
        <v>165</v>
      </c>
      <c r="M8" s="91"/>
      <c r="N8" s="113" t="e">
        <f>(((0.99685704+-0.23958774*LN(R18)+0.014597508*LN(R18)^2)/(1+-0.24153011*LN(R18)+0.015221787*LN(R18)^2))+((0.99685704+-0.23958774*LN(S18)+0.014597508*LN(S18)^2)/(1+-0.24153011*LN(S18)+0.015221787*LN(S18)^2)))/2</f>
        <v>#NUM!</v>
      </c>
      <c r="O8" s="114" t="s">
        <v>164</v>
      </c>
      <c r="P8" s="115" t="e">
        <f>N8*0.05</f>
        <v>#NUM!</v>
      </c>
      <c r="Q8" s="91"/>
      <c r="R8" s="217" t="s">
        <v>189</v>
      </c>
      <c r="S8" s="218" t="s">
        <v>215</v>
      </c>
    </row>
    <row r="9" spans="1:19" x14ac:dyDescent="0.25">
      <c r="A9" s="228">
        <v>238.71</v>
      </c>
      <c r="B9" s="227" t="s">
        <v>183</v>
      </c>
      <c r="C9" s="227" t="s">
        <v>177</v>
      </c>
      <c r="D9" s="212"/>
      <c r="E9" s="213"/>
      <c r="F9" s="103">
        <f t="shared" si="0"/>
        <v>0</v>
      </c>
      <c r="G9" s="104">
        <f t="shared" si="1"/>
        <v>0</v>
      </c>
      <c r="I9" s="112">
        <f>I8*27*1224</f>
        <v>0</v>
      </c>
      <c r="J9" s="107" t="s">
        <v>164</v>
      </c>
      <c r="K9" s="107">
        <f>K8*27*1224</f>
        <v>0</v>
      </c>
      <c r="L9" s="108" t="s">
        <v>169</v>
      </c>
      <c r="M9" s="91"/>
      <c r="N9" s="256" t="s">
        <v>187</v>
      </c>
      <c r="O9" s="257"/>
      <c r="P9" s="258"/>
      <c r="Q9" s="91"/>
      <c r="R9" s="116" t="s">
        <v>184</v>
      </c>
      <c r="S9" s="117">
        <v>0.03</v>
      </c>
    </row>
    <row r="10" spans="1:19" x14ac:dyDescent="0.25">
      <c r="A10" s="224">
        <v>295.10000000000002</v>
      </c>
      <c r="B10" s="225" t="s">
        <v>185</v>
      </c>
      <c r="C10" s="225" t="s">
        <v>168</v>
      </c>
      <c r="D10" s="212"/>
      <c r="E10" s="213"/>
      <c r="F10" s="103">
        <f t="shared" si="0"/>
        <v>0</v>
      </c>
      <c r="G10" s="104">
        <f t="shared" si="1"/>
        <v>0</v>
      </c>
      <c r="I10" s="118">
        <f>I9*100/1000000</f>
        <v>0</v>
      </c>
      <c r="J10" s="119" t="s">
        <v>164</v>
      </c>
      <c r="K10" s="119">
        <f>K9*100/1000000</f>
        <v>0</v>
      </c>
      <c r="L10" s="108" t="s">
        <v>186</v>
      </c>
      <c r="M10" s="91"/>
      <c r="N10" s="122">
        <f>IF(S20="on",IF(R20="Feldspar",12.5*0.7982*(1-((((0.99685704+-0.23958774*LN(R18)+0.014597508*LN(R18)^2)/(1+-0.24153011*LN(R18)+0.015221787*LN(R18)^2))+((0.99685704+-0.23958774*LN(S18)+0.014597508*LN(S18)^2)/(1+-0.24153011*LN(S18)+0.015221787*LN(S18)^2)))/2)),0.01),0)</f>
        <v>0</v>
      </c>
      <c r="O10" s="123" t="s">
        <v>164</v>
      </c>
      <c r="P10" s="121">
        <f>IF(S20="on",IF(R20="Feldspar",N10*SQRT((0.12/12.5)^2+(0.039/0.7982)^2 + (P8/(N8))^2),0.002),0)</f>
        <v>0</v>
      </c>
      <c r="Q10" s="91"/>
      <c r="R10" s="120" t="s">
        <v>188</v>
      </c>
      <c r="S10" s="121">
        <v>0.04</v>
      </c>
    </row>
    <row r="11" spans="1:19" x14ac:dyDescent="0.25">
      <c r="A11" s="226">
        <v>338.21</v>
      </c>
      <c r="B11" s="227" t="s">
        <v>176</v>
      </c>
      <c r="C11" s="227" t="s">
        <v>177</v>
      </c>
      <c r="D11" s="212"/>
      <c r="E11" s="213"/>
      <c r="F11" s="103">
        <f t="shared" si="0"/>
        <v>0</v>
      </c>
      <c r="G11" s="104">
        <f t="shared" si="1"/>
        <v>0</v>
      </c>
      <c r="I11" s="268" t="s">
        <v>52</v>
      </c>
      <c r="J11" s="268"/>
      <c r="K11" s="268"/>
      <c r="L11" s="269"/>
      <c r="M11" s="91"/>
      <c r="N11" s="280" t="s">
        <v>214</v>
      </c>
      <c r="O11" s="281"/>
      <c r="P11" s="282"/>
      <c r="Q11" s="91"/>
      <c r="R11" s="152" t="s">
        <v>189</v>
      </c>
      <c r="S11" s="161">
        <f>IF(Overview!AM8="silt",IF(Overview!K8="lin",0.03,IF(Overview!K8="exp",0.04,"missing info")),0)</f>
        <v>0</v>
      </c>
    </row>
    <row r="12" spans="1:19" x14ac:dyDescent="0.25">
      <c r="A12" s="224">
        <v>351.85</v>
      </c>
      <c r="B12" s="225" t="s">
        <v>185</v>
      </c>
      <c r="C12" s="225" t="s">
        <v>168</v>
      </c>
      <c r="D12" s="212"/>
      <c r="E12" s="213"/>
      <c r="F12" s="103">
        <f t="shared" si="0"/>
        <v>0</v>
      </c>
      <c r="G12" s="104">
        <f t="shared" si="1"/>
        <v>0</v>
      </c>
      <c r="I12" s="268"/>
      <c r="J12" s="268"/>
      <c r="K12" s="268"/>
      <c r="L12" s="269"/>
      <c r="M12" s="91"/>
      <c r="N12" s="256" t="s">
        <v>216</v>
      </c>
      <c r="O12" s="257"/>
      <c r="P12" s="258"/>
      <c r="Q12" s="91"/>
      <c r="R12" s="91"/>
      <c r="S12" s="109"/>
    </row>
    <row r="13" spans="1:19" x14ac:dyDescent="0.25">
      <c r="A13" s="228">
        <v>583.17999999999995</v>
      </c>
      <c r="B13" s="229" t="s">
        <v>190</v>
      </c>
      <c r="C13" s="227" t="s">
        <v>177</v>
      </c>
      <c r="D13" s="212"/>
      <c r="E13" s="213"/>
      <c r="F13" s="103">
        <f t="shared" si="0"/>
        <v>0</v>
      </c>
      <c r="G13" s="104">
        <f t="shared" si="1"/>
        <v>0</v>
      </c>
      <c r="I13" s="124"/>
      <c r="J13" s="125" t="s">
        <v>191</v>
      </c>
      <c r="K13" s="125" t="s">
        <v>192</v>
      </c>
      <c r="L13" s="126" t="s">
        <v>193</v>
      </c>
      <c r="M13" s="91"/>
      <c r="N13" s="130" t="e">
        <f>D7/(D4+D5)</f>
        <v>#DIV/0!</v>
      </c>
      <c r="O13" s="123" t="s">
        <v>164</v>
      </c>
      <c r="P13" s="131" t="e">
        <f>SQRT((E7^2/(D4+D5)^2)+(D7^2*(E4^2+E5^2)/(D4+D5)^4))</f>
        <v>#DIV/0!</v>
      </c>
      <c r="Q13" s="91"/>
      <c r="R13" s="153" t="s">
        <v>194</v>
      </c>
      <c r="S13" s="162">
        <f>Overview!$N$8</f>
        <v>0</v>
      </c>
    </row>
    <row r="14" spans="1:19" x14ac:dyDescent="0.25">
      <c r="A14" s="224">
        <v>609.22</v>
      </c>
      <c r="B14" s="225" t="s">
        <v>195</v>
      </c>
      <c r="C14" s="225" t="s">
        <v>168</v>
      </c>
      <c r="D14" s="212"/>
      <c r="E14" s="213"/>
      <c r="F14" s="103">
        <f t="shared" si="0"/>
        <v>0</v>
      </c>
      <c r="G14" s="104">
        <f t="shared" si="1"/>
        <v>0</v>
      </c>
      <c r="I14" s="127" t="s">
        <v>196</v>
      </c>
      <c r="J14" s="128" t="e">
        <f>(I6*0.0479)+(I3*0.1116)+(I10*0.2491)</f>
        <v>#DIV/0!</v>
      </c>
      <c r="K14" s="128" t="e">
        <f>(I6*0.0277*(1-0.171))+(I3*0.1457*(1-0.117))+(I10*(0.7982+0.019)*(1-0.0494))</f>
        <v>#DIV/0!</v>
      </c>
      <c r="L14" s="129" t="e">
        <f>(I6*0.644*S11)+(I3*2.22*S11)</f>
        <v>#DIV/0!</v>
      </c>
      <c r="M14" s="91"/>
      <c r="N14" s="259" t="s">
        <v>217</v>
      </c>
      <c r="O14" s="260"/>
      <c r="P14" s="261"/>
      <c r="Q14" s="91"/>
      <c r="R14" s="154" t="s">
        <v>197</v>
      </c>
      <c r="S14" s="163">
        <f>Overview!$O$8</f>
        <v>0</v>
      </c>
    </row>
    <row r="15" spans="1:19" x14ac:dyDescent="0.25">
      <c r="A15" s="228">
        <v>911.1</v>
      </c>
      <c r="B15" s="227" t="s">
        <v>176</v>
      </c>
      <c r="C15" s="227" t="s">
        <v>177</v>
      </c>
      <c r="D15" s="212"/>
      <c r="E15" s="213"/>
      <c r="F15" s="103">
        <f t="shared" si="0"/>
        <v>0</v>
      </c>
      <c r="G15" s="104">
        <f t="shared" si="1"/>
        <v>0</v>
      </c>
      <c r="I15" s="127" t="s">
        <v>198</v>
      </c>
      <c r="J15" s="128" t="e">
        <f>SQRT((0.0479*K6)^2+(0.1116*K3)^2+(0.2491*K10)^2)</f>
        <v>#DIV/0!</v>
      </c>
      <c r="K15" s="128" t="e">
        <f>SQRT((0.0277*(1-0.171)*K6)^2+(I6*0.0277*0.013)^2+(0.1457*(1-0.117)*K3)^2+(I3*0.1457*0.011)^2+(0.801*(1-0.0494)*K10)^2+(I10*0.801*0.007)^2)</f>
        <v>#DIV/0!</v>
      </c>
      <c r="L15" s="132" t="e">
        <f>IF(L14=0,0,(SQRT((K6*0.644)^2+(K3*2.22)^2)*S11))</f>
        <v>#DIV/0!</v>
      </c>
      <c r="M15" s="91"/>
      <c r="N15" s="219" t="e">
        <f>D9/(D6+D8+D11+D15+D16)</f>
        <v>#DIV/0!</v>
      </c>
      <c r="O15" s="123" t="s">
        <v>164</v>
      </c>
      <c r="P15" s="220" t="e">
        <f>SQRT((E9^2/(D6+D8+D11+D15+D16)^2)+(D9^2*(E6^2+E8^2+E11^2+E15^2+E16^2)/(D6+D8+D11+D15+D16)^4))</f>
        <v>#DIV/0!</v>
      </c>
      <c r="Q15" s="91"/>
      <c r="R15" s="91"/>
      <c r="S15" s="109"/>
    </row>
    <row r="16" spans="1:19" x14ac:dyDescent="0.25">
      <c r="A16" s="226">
        <v>968.93</v>
      </c>
      <c r="B16" s="227" t="s">
        <v>176</v>
      </c>
      <c r="C16" s="227" t="s">
        <v>177</v>
      </c>
      <c r="D16" s="212"/>
      <c r="E16" s="213"/>
      <c r="F16" s="103">
        <f t="shared" si="0"/>
        <v>0</v>
      </c>
      <c r="G16" s="104">
        <f t="shared" si="1"/>
        <v>0</v>
      </c>
      <c r="I16" s="127" t="s">
        <v>199</v>
      </c>
      <c r="J16" s="128" t="e">
        <f>J14/(1+1.14*N4)</f>
        <v>#DIV/0!</v>
      </c>
      <c r="K16" s="128" t="e">
        <f>K14/(1+1.25*N4)</f>
        <v>#DIV/0!</v>
      </c>
      <c r="L16" s="129" t="e">
        <f>L14/(1+1.5*N4)</f>
        <v>#DIV/0!</v>
      </c>
      <c r="M16" s="91"/>
      <c r="N16" s="262" t="s">
        <v>200</v>
      </c>
      <c r="O16" s="262"/>
      <c r="P16" s="262"/>
      <c r="Q16" s="133"/>
      <c r="R16" s="263" t="s">
        <v>201</v>
      </c>
      <c r="S16" s="264"/>
    </row>
    <row r="17" spans="1:19" ht="15.75" thickBot="1" x14ac:dyDescent="0.3">
      <c r="A17" s="230">
        <v>1120.1600000000001</v>
      </c>
      <c r="B17" s="225" t="s">
        <v>195</v>
      </c>
      <c r="C17" s="225" t="s">
        <v>168</v>
      </c>
      <c r="D17" s="212"/>
      <c r="E17" s="213"/>
      <c r="F17" s="103">
        <f t="shared" si="0"/>
        <v>0</v>
      </c>
      <c r="G17" s="104">
        <f t="shared" si="1"/>
        <v>0</v>
      </c>
      <c r="I17" s="134" t="s">
        <v>202</v>
      </c>
      <c r="J17" s="135" t="e">
        <f>SQRT(((J15/(1+1.14*N4))^2+((J14*1.14*P4)/(1+1.14*N4)^2)^2))</f>
        <v>#DIV/0!</v>
      </c>
      <c r="K17" s="135" t="e">
        <f>SQRT((K15/(1+1.25*N4))^2+((K14*1.25*P4)/(1+1.25*N4)^2)^2)</f>
        <v>#DIV/0!</v>
      </c>
      <c r="L17" s="136" t="e">
        <f>SQRT((L15/(1+1.5*N4))^2+((L14*1.5*P4)/(1+1.5*N4)^2)^2)</f>
        <v>#DIV/0!</v>
      </c>
      <c r="M17" s="91"/>
      <c r="N17" s="137" t="e">
        <f>J16+K16+L16+N2+N10</f>
        <v>#DIV/0!</v>
      </c>
      <c r="O17" s="94" t="s">
        <v>164</v>
      </c>
      <c r="P17" s="138" t="e">
        <f>SQRT(J17^2+K17^2+L17^2+P2^2+P10^2)</f>
        <v>#DIV/0!</v>
      </c>
      <c r="Q17" s="139"/>
      <c r="R17" s="155" t="s">
        <v>203</v>
      </c>
      <c r="S17" s="156" t="s">
        <v>204</v>
      </c>
    </row>
    <row r="18" spans="1:19" x14ac:dyDescent="0.25">
      <c r="A18" s="231">
        <v>1460.91</v>
      </c>
      <c r="B18" s="232" t="s">
        <v>205</v>
      </c>
      <c r="C18" s="232" t="s">
        <v>180</v>
      </c>
      <c r="D18" s="212"/>
      <c r="E18" s="213"/>
      <c r="F18" s="103">
        <f t="shared" si="0"/>
        <v>0</v>
      </c>
      <c r="G18" s="104">
        <f t="shared" si="1"/>
        <v>0</v>
      </c>
      <c r="I18" s="265" t="s">
        <v>206</v>
      </c>
      <c r="J18" s="265"/>
      <c r="K18" s="265"/>
      <c r="L18" s="265"/>
      <c r="M18" s="91"/>
      <c r="N18" s="266" t="s">
        <v>17</v>
      </c>
      <c r="O18" s="266"/>
      <c r="P18" s="266"/>
      <c r="Q18" s="139"/>
      <c r="R18" s="164">
        <f>Overview!$AN$8</f>
        <v>0</v>
      </c>
      <c r="S18" s="165">
        <f>Overview!$AO$8</f>
        <v>0</v>
      </c>
    </row>
    <row r="19" spans="1:19" ht="15.75" thickBot="1" x14ac:dyDescent="0.3">
      <c r="A19" s="230">
        <v>1764.83</v>
      </c>
      <c r="B19" s="225" t="s">
        <v>195</v>
      </c>
      <c r="C19" s="225" t="s">
        <v>168</v>
      </c>
      <c r="D19" s="212"/>
      <c r="E19" s="213"/>
      <c r="F19" s="103">
        <f t="shared" si="0"/>
        <v>0</v>
      </c>
      <c r="G19" s="104">
        <f t="shared" si="1"/>
        <v>0</v>
      </c>
      <c r="I19" s="91"/>
      <c r="J19" s="91"/>
      <c r="K19" s="91"/>
      <c r="L19" s="91"/>
      <c r="M19" s="91"/>
      <c r="N19" s="140" t="e">
        <f>N6*1000/N17</f>
        <v>#DIV/0!</v>
      </c>
      <c r="O19" s="141" t="s">
        <v>164</v>
      </c>
      <c r="P19" s="142" t="e">
        <f>N19*SQRT((P6/N6)^2+(P17/N17)^2)</f>
        <v>#DIV/0!</v>
      </c>
      <c r="Q19" s="139"/>
      <c r="R19" s="143"/>
      <c r="S19" s="144"/>
    </row>
    <row r="20" spans="1:19" ht="15.75" thickBot="1" x14ac:dyDescent="0.3">
      <c r="A20" s="226">
        <v>2615.8200000000002</v>
      </c>
      <c r="B20" s="229" t="s">
        <v>190</v>
      </c>
      <c r="C20" s="229" t="s">
        <v>177</v>
      </c>
      <c r="D20" s="214"/>
      <c r="E20" s="215"/>
      <c r="F20" s="145">
        <f t="shared" si="0"/>
        <v>0</v>
      </c>
      <c r="G20" s="146">
        <f t="shared" si="1"/>
        <v>0</v>
      </c>
      <c r="I20" s="254" t="s">
        <v>207</v>
      </c>
      <c r="J20" s="254"/>
      <c r="K20" s="254"/>
      <c r="L20" s="254"/>
      <c r="M20" s="91"/>
      <c r="N20" s="255" t="s">
        <v>230</v>
      </c>
      <c r="O20" s="255"/>
      <c r="P20" s="255"/>
      <c r="Q20" s="147"/>
      <c r="R20" s="221" t="str">
        <f>Overview!$AL$8</f>
        <v>Quartz</v>
      </c>
      <c r="S20" s="223">
        <f>Overview!$AP$8</f>
        <v>0</v>
      </c>
    </row>
    <row r="25" spans="1:19" x14ac:dyDescent="0.25">
      <c r="I25" s="45"/>
    </row>
    <row r="29" spans="1:19" x14ac:dyDescent="0.25">
      <c r="H29" s="216"/>
    </row>
    <row r="34" spans="15:15" x14ac:dyDescent="0.25">
      <c r="O34" s="166"/>
    </row>
  </sheetData>
  <sheetProtection sheet="1" objects="1" scenarios="1"/>
  <protectedRanges>
    <protectedRange sqref="B3:B20" name="Intervalo1"/>
  </protectedRanges>
  <mergeCells count="28">
    <mergeCell ref="B1:B2"/>
    <mergeCell ref="C1:C2"/>
    <mergeCell ref="F1:F2"/>
    <mergeCell ref="G1:G2"/>
    <mergeCell ref="I1:L1"/>
    <mergeCell ref="N1:P1"/>
    <mergeCell ref="R1:S1"/>
    <mergeCell ref="R2:S2"/>
    <mergeCell ref="N3:P3"/>
    <mergeCell ref="R3:S3"/>
    <mergeCell ref="I4:L4"/>
    <mergeCell ref="R4:S4"/>
    <mergeCell ref="N5:P5"/>
    <mergeCell ref="R5:S5"/>
    <mergeCell ref="R6:S6"/>
    <mergeCell ref="R16:S16"/>
    <mergeCell ref="I18:L18"/>
    <mergeCell ref="N18:P18"/>
    <mergeCell ref="I7:L7"/>
    <mergeCell ref="I11:L12"/>
    <mergeCell ref="I20:L20"/>
    <mergeCell ref="N20:P20"/>
    <mergeCell ref="N7:P7"/>
    <mergeCell ref="N9:P9"/>
    <mergeCell ref="N12:P12"/>
    <mergeCell ref="N11:P11"/>
    <mergeCell ref="N14:P14"/>
    <mergeCell ref="N16:P16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8D0927EB-FCFE-476D-897F-8E66461FFD69}">
          <x14:formula1>
            <xm:f>'Occult Data'!$O$1:$O$2</xm:f>
          </x14:formula1>
          <xm:sqref>B18</xm:sqref>
        </x14:dataValidation>
        <x14:dataValidation type="list" allowBlank="1" showInputMessage="1" showErrorMessage="1" xr:uid="{D7AB034C-4942-4699-86DF-4384DC27614D}">
          <x14:formula1>
            <xm:f>'Occult Data'!$N$1:$N$2</xm:f>
          </x14:formula1>
          <xm:sqref>B3</xm:sqref>
        </x14:dataValidation>
        <x14:dataValidation type="list" allowBlank="1" showInputMessage="1" showErrorMessage="1" xr:uid="{A976FBCA-79A7-429C-9900-439356B0A427}">
          <x14:formula1>
            <xm:f>'Occult Data'!$M$1:$M$2</xm:f>
          </x14:formula1>
          <xm:sqref>B4:B5</xm:sqref>
        </x14:dataValidation>
        <x14:dataValidation type="list" allowBlank="1" showInputMessage="1" showErrorMessage="1" xr:uid="{FF1EA46A-1E9C-4B0A-955F-1AC6351679A1}">
          <x14:formula1>
            <xm:f>'Occult Data'!$L$1:$L$2</xm:f>
          </x14:formula1>
          <xm:sqref>B7</xm:sqref>
        </x14:dataValidation>
        <x14:dataValidation type="list" allowBlank="1" showInputMessage="1" showErrorMessage="1" xr:uid="{F654D54D-C097-4232-91EF-D99E30923BA2}">
          <x14:formula1>
            <xm:f>'Occult Data'!$K$1:$K$2</xm:f>
          </x14:formula1>
          <xm:sqref>B12 B10</xm:sqref>
        </x14:dataValidation>
        <x14:dataValidation type="list" allowBlank="1" showInputMessage="1" showErrorMessage="1" xr:uid="{F1E595A1-0F53-4C70-ADE9-7214ED69EB95}">
          <x14:formula1>
            <xm:f>'Occult Data'!$J$1:$J$2</xm:f>
          </x14:formula1>
          <xm:sqref>B19 B17 B14</xm:sqref>
        </x14:dataValidation>
        <x14:dataValidation type="list" allowBlank="1" showInputMessage="1" showErrorMessage="1" xr:uid="{2DF97C71-FC55-4B9C-8D80-A5AEFD4E1321}">
          <x14:formula1>
            <xm:f>'Occult Data'!$I$1:$I$2</xm:f>
          </x14:formula1>
          <xm:sqref>B9</xm:sqref>
        </x14:dataValidation>
        <x14:dataValidation type="list" allowBlank="1" showInputMessage="1" showErrorMessage="1" xr:uid="{73126F82-3F4D-44E5-8687-0798B81273DA}">
          <x14:formula1>
            <xm:f>'Occult Data'!$H$1:$H$2</xm:f>
          </x14:formula1>
          <xm:sqref>B6 B8 B11 B15:B16</xm:sqref>
        </x14:dataValidation>
        <x14:dataValidation type="list" allowBlank="1" showInputMessage="1" showErrorMessage="1" xr:uid="{38BECEDC-5832-483B-A1D8-611F09072431}">
          <x14:formula1>
            <xm:f>'Occult Data'!$G$1:$G$2</xm:f>
          </x14:formula1>
          <xm:sqref>B20 B13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34"/>
  <sheetViews>
    <sheetView zoomScaleNormal="100" workbookViewId="0">
      <selection activeCell="H30" sqref="H30"/>
    </sheetView>
  </sheetViews>
  <sheetFormatPr defaultColWidth="11.5703125" defaultRowHeight="15" x14ac:dyDescent="0.25"/>
  <cols>
    <col min="1" max="1" width="9.28515625" customWidth="1"/>
    <col min="2" max="2" width="8.28515625" customWidth="1"/>
    <col min="3" max="3" width="6.85546875" customWidth="1"/>
    <col min="4" max="4" width="11.85546875" customWidth="1"/>
    <col min="5" max="5" width="13.140625" customWidth="1"/>
    <col min="6" max="6" width="10.85546875" customWidth="1"/>
    <col min="7" max="7" width="11.28515625" customWidth="1"/>
    <col min="8" max="8" width="3.140625" customWidth="1"/>
    <col min="9" max="9" width="15.28515625" customWidth="1"/>
    <col min="10" max="10" width="10.7109375" customWidth="1"/>
    <col min="11" max="11" width="13.140625" customWidth="1"/>
    <col min="13" max="13" width="3.140625" customWidth="1"/>
    <col min="14" max="14" width="11.7109375" customWidth="1"/>
    <col min="15" max="16" width="10" customWidth="1"/>
    <col min="17" max="17" width="3.140625" customWidth="1"/>
    <col min="18" max="18" width="14.28515625" customWidth="1"/>
    <col min="19" max="19" width="13.5703125" customWidth="1"/>
    <col min="20" max="64" width="8.7109375" customWidth="1"/>
  </cols>
  <sheetData>
    <row r="1" spans="1:19" ht="13.9" customHeight="1" x14ac:dyDescent="0.25">
      <c r="A1" s="151" t="s">
        <v>152</v>
      </c>
      <c r="B1" s="275" t="s">
        <v>153</v>
      </c>
      <c r="C1" s="275" t="s">
        <v>154</v>
      </c>
      <c r="D1" s="167" t="s">
        <v>155</v>
      </c>
      <c r="E1" s="168" t="s">
        <v>156</v>
      </c>
      <c r="F1" s="276" t="s">
        <v>157</v>
      </c>
      <c r="G1" s="278" t="s">
        <v>158</v>
      </c>
      <c r="H1" s="90"/>
      <c r="I1" s="267" t="s">
        <v>159</v>
      </c>
      <c r="J1" s="267"/>
      <c r="K1" s="267"/>
      <c r="L1" s="267"/>
      <c r="M1" s="91"/>
      <c r="N1" s="267" t="s">
        <v>160</v>
      </c>
      <c r="O1" s="267"/>
      <c r="P1" s="267"/>
      <c r="Q1" s="91"/>
      <c r="R1" s="274" t="s">
        <v>161</v>
      </c>
      <c r="S1" s="274"/>
    </row>
    <row r="2" spans="1:19" ht="15.75" thickBot="1" x14ac:dyDescent="0.3">
      <c r="A2" s="151" t="s">
        <v>162</v>
      </c>
      <c r="B2" s="275"/>
      <c r="C2" s="275"/>
      <c r="D2" s="169" t="s">
        <v>163</v>
      </c>
      <c r="E2" s="170" t="s">
        <v>163</v>
      </c>
      <c r="F2" s="276"/>
      <c r="G2" s="278"/>
      <c r="H2" s="92"/>
      <c r="I2" s="93" t="e">
        <f>SUM(G3,G4,G5,G7,G10,G12,G14,G17,G19)/SUM(F3,F4,F5,F7,F10,F12,F14,F17,F19)</f>
        <v>#DIV/0!</v>
      </c>
      <c r="J2" s="94" t="s">
        <v>164</v>
      </c>
      <c r="K2" s="95" t="e">
        <f>SQRT(1/SUM(F3,F4,F5,F7,F10,F12,F14,F17,F19))</f>
        <v>#DIV/0!</v>
      </c>
      <c r="L2" s="96" t="s">
        <v>165</v>
      </c>
      <c r="M2" s="91"/>
      <c r="N2" s="158">
        <f>Overview!$AA$9</f>
        <v>0.19504856112476671</v>
      </c>
      <c r="O2" s="159" t="s">
        <v>164</v>
      </c>
      <c r="P2" s="160" t="e">
        <f>Overview!$AB$9</f>
        <v>#DIV/0!</v>
      </c>
      <c r="Q2" s="91"/>
      <c r="R2" s="270" t="s">
        <v>166</v>
      </c>
      <c r="S2" s="270"/>
    </row>
    <row r="3" spans="1:19" ht="17.25" x14ac:dyDescent="0.25">
      <c r="A3" s="224">
        <v>46.5</v>
      </c>
      <c r="B3" s="225" t="s">
        <v>167</v>
      </c>
      <c r="C3" s="225" t="s">
        <v>168</v>
      </c>
      <c r="D3" s="212"/>
      <c r="E3" s="213"/>
      <c r="F3" s="97">
        <f t="shared" ref="F3:F20" si="0">IF(B3="-",0,IF(E3&lt;&gt;0,1/E3^2,0))</f>
        <v>0</v>
      </c>
      <c r="G3" s="98">
        <f>IF(D3&lt;&gt;0,D3*F3,0)</f>
        <v>0</v>
      </c>
      <c r="I3" s="99" t="e">
        <f>I2*27/0.33</f>
        <v>#DIV/0!</v>
      </c>
      <c r="J3" s="100" t="s">
        <v>164</v>
      </c>
      <c r="K3" s="101" t="e">
        <f>K2*27/0.33</f>
        <v>#DIV/0!</v>
      </c>
      <c r="L3" s="102" t="s">
        <v>169</v>
      </c>
      <c r="M3" s="91"/>
      <c r="N3" s="271" t="s">
        <v>170</v>
      </c>
      <c r="O3" s="271"/>
      <c r="P3" s="271"/>
      <c r="Q3" s="91"/>
      <c r="R3" s="272" t="s">
        <v>171</v>
      </c>
      <c r="S3" s="272"/>
    </row>
    <row r="4" spans="1:19" x14ac:dyDescent="0.25">
      <c r="A4" s="224">
        <v>63.29</v>
      </c>
      <c r="B4" s="225" t="s">
        <v>172</v>
      </c>
      <c r="C4" s="225" t="s">
        <v>168</v>
      </c>
      <c r="D4" s="212"/>
      <c r="E4" s="213"/>
      <c r="F4" s="103">
        <f t="shared" si="0"/>
        <v>0</v>
      </c>
      <c r="G4" s="104">
        <f>IF(D4&lt;&gt;0,D4*F4,0)</f>
        <v>0</v>
      </c>
      <c r="I4" s="267" t="s">
        <v>173</v>
      </c>
      <c r="J4" s="267"/>
      <c r="K4" s="267"/>
      <c r="L4" s="267"/>
      <c r="M4" s="91"/>
      <c r="N4" s="158" t="e">
        <f>Overview!$AG$9</f>
        <v>#DIV/0!</v>
      </c>
      <c r="O4" s="159" t="s">
        <v>164</v>
      </c>
      <c r="P4" s="160">
        <f>0.1</f>
        <v>0.1</v>
      </c>
      <c r="Q4" s="91"/>
      <c r="R4" s="270" t="s">
        <v>174</v>
      </c>
      <c r="S4" s="270"/>
    </row>
    <row r="5" spans="1:19" x14ac:dyDescent="0.25">
      <c r="A5" s="230">
        <v>93.31</v>
      </c>
      <c r="B5" s="225" t="s">
        <v>172</v>
      </c>
      <c r="C5" s="225" t="s">
        <v>168</v>
      </c>
      <c r="D5" s="212"/>
      <c r="E5" s="213"/>
      <c r="F5" s="103">
        <f t="shared" si="0"/>
        <v>0</v>
      </c>
      <c r="G5" s="104">
        <f t="shared" ref="G5:G20" si="1">IF(D5&lt;&gt;0,D5*F5,0)</f>
        <v>0</v>
      </c>
      <c r="I5" s="93" t="e">
        <f>SUM(G6,G8,G9,G11,G15,G13,G16,G20)/SUM(F6,F8,F9,F11,F13,F15,F16,F20)</f>
        <v>#DIV/0!</v>
      </c>
      <c r="J5" s="94" t="s">
        <v>164</v>
      </c>
      <c r="K5" s="95" t="e">
        <f>SQRT(1/SUM(F6,F8,F9,F11,F13,F15,F16,F20))</f>
        <v>#DIV/0!</v>
      </c>
      <c r="L5" s="96" t="s">
        <v>165</v>
      </c>
      <c r="M5" s="91"/>
      <c r="N5" s="271" t="s">
        <v>13</v>
      </c>
      <c r="O5" s="271"/>
      <c r="P5" s="271"/>
      <c r="Q5" s="91"/>
      <c r="R5" s="272" t="s">
        <v>175</v>
      </c>
      <c r="S5" s="272"/>
    </row>
    <row r="6" spans="1:19" x14ac:dyDescent="0.25">
      <c r="A6" s="226">
        <v>128.72</v>
      </c>
      <c r="B6" s="227" t="s">
        <v>176</v>
      </c>
      <c r="C6" s="227" t="s">
        <v>177</v>
      </c>
      <c r="D6" s="212"/>
      <c r="E6" s="213"/>
      <c r="F6" s="103">
        <f t="shared" si="0"/>
        <v>0</v>
      </c>
      <c r="G6" s="104">
        <f t="shared" si="1"/>
        <v>0</v>
      </c>
      <c r="I6" s="105" t="e">
        <f>I5*27/0.11</f>
        <v>#DIV/0!</v>
      </c>
      <c r="J6" s="106" t="s">
        <v>164</v>
      </c>
      <c r="K6" s="107" t="e">
        <f>K5*27/0.11</f>
        <v>#DIV/0!</v>
      </c>
      <c r="L6" s="108" t="s">
        <v>169</v>
      </c>
      <c r="M6" s="91"/>
      <c r="N6" s="158">
        <f>Overview!$D$9</f>
        <v>0</v>
      </c>
      <c r="O6" s="159" t="s">
        <v>164</v>
      </c>
      <c r="P6" s="160">
        <f>Overview!$E$9</f>
        <v>0</v>
      </c>
      <c r="Q6" s="91"/>
      <c r="R6" s="273" t="s">
        <v>178</v>
      </c>
      <c r="S6" s="273"/>
    </row>
    <row r="7" spans="1:19" x14ac:dyDescent="0.25">
      <c r="A7" s="230">
        <v>185.76</v>
      </c>
      <c r="B7" s="225" t="s">
        <v>179</v>
      </c>
      <c r="C7" s="225" t="s">
        <v>168</v>
      </c>
      <c r="D7" s="212"/>
      <c r="E7" s="213"/>
      <c r="F7" s="103">
        <f t="shared" si="0"/>
        <v>0</v>
      </c>
      <c r="G7" s="104">
        <f t="shared" si="1"/>
        <v>0</v>
      </c>
      <c r="I7" s="267" t="s">
        <v>180</v>
      </c>
      <c r="J7" s="267"/>
      <c r="K7" s="267"/>
      <c r="L7" s="267"/>
      <c r="M7" s="91"/>
      <c r="N7" s="256" t="s">
        <v>181</v>
      </c>
      <c r="O7" s="257"/>
      <c r="P7" s="258"/>
      <c r="Q7" s="91"/>
      <c r="R7" s="91"/>
      <c r="S7" s="109"/>
    </row>
    <row r="8" spans="1:19" ht="15" customHeight="1" x14ac:dyDescent="0.25">
      <c r="A8" s="226">
        <v>209.42</v>
      </c>
      <c r="B8" s="227" t="s">
        <v>176</v>
      </c>
      <c r="C8" s="227" t="s">
        <v>177</v>
      </c>
      <c r="D8" s="212"/>
      <c r="E8" s="213"/>
      <c r="F8" s="103">
        <f t="shared" si="0"/>
        <v>0</v>
      </c>
      <c r="G8" s="104">
        <f t="shared" si="1"/>
        <v>0</v>
      </c>
      <c r="I8" s="110">
        <f>D18</f>
        <v>0</v>
      </c>
      <c r="J8" s="94" t="s">
        <v>164</v>
      </c>
      <c r="K8" s="94">
        <f>E18</f>
        <v>0</v>
      </c>
      <c r="L8" s="111" t="s">
        <v>165</v>
      </c>
      <c r="M8" s="91"/>
      <c r="N8" s="113" t="e">
        <f>(((0.99685704+-0.23958774*LN(R18)+0.014597508*LN(R18)^2)/(1+-0.24153011*LN(R18)+0.015221787*LN(R18)^2))+((0.99685704+-0.23958774*LN(S18)+0.014597508*LN(S18)^2)/(1+-0.24153011*LN(S18)+0.015221787*LN(S18)^2)))/2</f>
        <v>#NUM!</v>
      </c>
      <c r="O8" s="114" t="s">
        <v>164</v>
      </c>
      <c r="P8" s="115" t="e">
        <f>N8*0.05</f>
        <v>#NUM!</v>
      </c>
      <c r="Q8" s="91"/>
      <c r="R8" s="217" t="s">
        <v>189</v>
      </c>
      <c r="S8" s="218" t="s">
        <v>215</v>
      </c>
    </row>
    <row r="9" spans="1:19" x14ac:dyDescent="0.25">
      <c r="A9" s="228">
        <v>238.71</v>
      </c>
      <c r="B9" s="227" t="s">
        <v>183</v>
      </c>
      <c r="C9" s="227" t="s">
        <v>177</v>
      </c>
      <c r="D9" s="212"/>
      <c r="E9" s="213"/>
      <c r="F9" s="103">
        <f t="shared" si="0"/>
        <v>0</v>
      </c>
      <c r="G9" s="104">
        <f t="shared" si="1"/>
        <v>0</v>
      </c>
      <c r="I9" s="112">
        <f>I8*27*1224</f>
        <v>0</v>
      </c>
      <c r="J9" s="107" t="s">
        <v>164</v>
      </c>
      <c r="K9" s="107">
        <f>K8*27*1224</f>
        <v>0</v>
      </c>
      <c r="L9" s="108" t="s">
        <v>169</v>
      </c>
      <c r="M9" s="91"/>
      <c r="N9" s="256" t="s">
        <v>187</v>
      </c>
      <c r="O9" s="257"/>
      <c r="P9" s="258"/>
      <c r="Q9" s="91"/>
      <c r="R9" s="116" t="s">
        <v>184</v>
      </c>
      <c r="S9" s="117">
        <v>0.03</v>
      </c>
    </row>
    <row r="10" spans="1:19" x14ac:dyDescent="0.25">
      <c r="A10" s="224">
        <v>295.10000000000002</v>
      </c>
      <c r="B10" s="225" t="s">
        <v>185</v>
      </c>
      <c r="C10" s="225" t="s">
        <v>168</v>
      </c>
      <c r="D10" s="212"/>
      <c r="E10" s="213"/>
      <c r="F10" s="103">
        <f t="shared" si="0"/>
        <v>0</v>
      </c>
      <c r="G10" s="104">
        <f t="shared" si="1"/>
        <v>0</v>
      </c>
      <c r="I10" s="118">
        <f>I9*100/1000000</f>
        <v>0</v>
      </c>
      <c r="J10" s="119" t="s">
        <v>164</v>
      </c>
      <c r="K10" s="119">
        <f>K9*100/1000000</f>
        <v>0</v>
      </c>
      <c r="L10" s="108" t="s">
        <v>186</v>
      </c>
      <c r="M10" s="91"/>
      <c r="N10" s="122">
        <f>IF(S20="on",IF(R20="Feldspar",12.5*0.7982*(1-((((0.99685704+-0.23958774*LN(R18)+0.014597508*LN(R18)^2)/(1+-0.24153011*LN(R18)+0.015221787*LN(R18)^2))+((0.99685704+-0.23958774*LN(S18)+0.014597508*LN(S18)^2)/(1+-0.24153011*LN(S18)+0.015221787*LN(S18)^2)))/2)),0.01),0)</f>
        <v>0</v>
      </c>
      <c r="O10" s="123" t="s">
        <v>164</v>
      </c>
      <c r="P10" s="121">
        <f>IF(S20="on",IF(R20="Feldspar",N10*SQRT((0.12/12.5)^2+(0.039/0.7982)^2 + (P8/(N8))^2),0.002),0)</f>
        <v>0</v>
      </c>
      <c r="Q10" s="91"/>
      <c r="R10" s="120" t="s">
        <v>188</v>
      </c>
      <c r="S10" s="121">
        <v>0.04</v>
      </c>
    </row>
    <row r="11" spans="1:19" x14ac:dyDescent="0.25">
      <c r="A11" s="226">
        <v>338.21</v>
      </c>
      <c r="B11" s="227" t="s">
        <v>176</v>
      </c>
      <c r="C11" s="227" t="s">
        <v>177</v>
      </c>
      <c r="D11" s="212"/>
      <c r="E11" s="213"/>
      <c r="F11" s="103">
        <f t="shared" si="0"/>
        <v>0</v>
      </c>
      <c r="G11" s="104">
        <f t="shared" si="1"/>
        <v>0</v>
      </c>
      <c r="I11" s="268" t="s">
        <v>52</v>
      </c>
      <c r="J11" s="268"/>
      <c r="K11" s="268"/>
      <c r="L11" s="269"/>
      <c r="M11" s="91"/>
      <c r="N11" s="280" t="s">
        <v>214</v>
      </c>
      <c r="O11" s="281"/>
      <c r="P11" s="282"/>
      <c r="Q11" s="91"/>
      <c r="R11" s="152" t="s">
        <v>189</v>
      </c>
      <c r="S11" s="161">
        <f>IF(Overview!AM9="silt",IF(Overview!K9="lin",0.03,IF(Overview!K9="exp",0.04,"missing info")),0)</f>
        <v>0</v>
      </c>
    </row>
    <row r="12" spans="1:19" x14ac:dyDescent="0.25">
      <c r="A12" s="224">
        <v>351.85</v>
      </c>
      <c r="B12" s="225" t="s">
        <v>185</v>
      </c>
      <c r="C12" s="225" t="s">
        <v>168</v>
      </c>
      <c r="D12" s="212"/>
      <c r="E12" s="213"/>
      <c r="F12" s="103">
        <f t="shared" si="0"/>
        <v>0</v>
      </c>
      <c r="G12" s="104">
        <f t="shared" si="1"/>
        <v>0</v>
      </c>
      <c r="I12" s="268"/>
      <c r="J12" s="268"/>
      <c r="K12" s="268"/>
      <c r="L12" s="269"/>
      <c r="M12" s="91"/>
      <c r="N12" s="256" t="s">
        <v>216</v>
      </c>
      <c r="O12" s="257"/>
      <c r="P12" s="258"/>
      <c r="Q12" s="91"/>
      <c r="R12" s="91"/>
      <c r="S12" s="109"/>
    </row>
    <row r="13" spans="1:19" x14ac:dyDescent="0.25">
      <c r="A13" s="228">
        <v>583.17999999999995</v>
      </c>
      <c r="B13" s="229" t="s">
        <v>190</v>
      </c>
      <c r="C13" s="227" t="s">
        <v>177</v>
      </c>
      <c r="D13" s="212"/>
      <c r="E13" s="213"/>
      <c r="F13" s="103">
        <f t="shared" si="0"/>
        <v>0</v>
      </c>
      <c r="G13" s="104">
        <f t="shared" si="1"/>
        <v>0</v>
      </c>
      <c r="I13" s="124"/>
      <c r="J13" s="125" t="s">
        <v>191</v>
      </c>
      <c r="K13" s="125" t="s">
        <v>192</v>
      </c>
      <c r="L13" s="126" t="s">
        <v>193</v>
      </c>
      <c r="M13" s="91"/>
      <c r="N13" s="130" t="e">
        <f>D7/(D4+D5)</f>
        <v>#DIV/0!</v>
      </c>
      <c r="O13" s="123" t="s">
        <v>164</v>
      </c>
      <c r="P13" s="131" t="e">
        <f>SQRT((E7^2/(D4+D5)^2)+(D7^2*(E4^2+E5^2)/(D4+D5)^4))</f>
        <v>#DIV/0!</v>
      </c>
      <c r="Q13" s="91"/>
      <c r="R13" s="153" t="s">
        <v>194</v>
      </c>
      <c r="S13" s="162">
        <f>Overview!$N$9</f>
        <v>0</v>
      </c>
    </row>
    <row r="14" spans="1:19" x14ac:dyDescent="0.25">
      <c r="A14" s="224">
        <v>609.22</v>
      </c>
      <c r="B14" s="225" t="s">
        <v>195</v>
      </c>
      <c r="C14" s="225" t="s">
        <v>168</v>
      </c>
      <c r="D14" s="212"/>
      <c r="E14" s="213"/>
      <c r="F14" s="103">
        <f t="shared" si="0"/>
        <v>0</v>
      </c>
      <c r="G14" s="104">
        <f t="shared" si="1"/>
        <v>0</v>
      </c>
      <c r="I14" s="127" t="s">
        <v>196</v>
      </c>
      <c r="J14" s="128" t="e">
        <f>(I6*0.0479)+(I3*0.1116)+(I10*0.2491)</f>
        <v>#DIV/0!</v>
      </c>
      <c r="K14" s="128" t="e">
        <f>(I6*0.0277*(1-0.171))+(I3*0.1457*(1-0.117))+(I10*(0.7982+0.019)*(1-0.0494))</f>
        <v>#DIV/0!</v>
      </c>
      <c r="L14" s="129" t="e">
        <f>(I6*0.644*S11)+(I3*2.22*S11)</f>
        <v>#DIV/0!</v>
      </c>
      <c r="M14" s="91"/>
      <c r="N14" s="259" t="s">
        <v>217</v>
      </c>
      <c r="O14" s="260"/>
      <c r="P14" s="261"/>
      <c r="Q14" s="91"/>
      <c r="R14" s="154" t="s">
        <v>197</v>
      </c>
      <c r="S14" s="163">
        <f>Overview!$O$9</f>
        <v>0</v>
      </c>
    </row>
    <row r="15" spans="1:19" x14ac:dyDescent="0.25">
      <c r="A15" s="228">
        <v>911.1</v>
      </c>
      <c r="B15" s="227" t="s">
        <v>176</v>
      </c>
      <c r="C15" s="227" t="s">
        <v>177</v>
      </c>
      <c r="D15" s="212"/>
      <c r="E15" s="213"/>
      <c r="F15" s="103">
        <f t="shared" si="0"/>
        <v>0</v>
      </c>
      <c r="G15" s="104">
        <f t="shared" si="1"/>
        <v>0</v>
      </c>
      <c r="I15" s="127" t="s">
        <v>198</v>
      </c>
      <c r="J15" s="128" t="e">
        <f>SQRT((0.0479*K6)^2+(0.1116*K3)^2+(0.2491*K10)^2)</f>
        <v>#DIV/0!</v>
      </c>
      <c r="K15" s="128" t="e">
        <f>SQRT((0.0277*(1-0.171)*K6)^2+(I6*0.0277*0.013)^2+(0.1457*(1-0.117)*K3)^2+(I3*0.1457*0.011)^2+(0.801*(1-0.0494)*K10)^2+(I10*0.801*0.007)^2)</f>
        <v>#DIV/0!</v>
      </c>
      <c r="L15" s="132" t="e">
        <f>IF(L14=0,0,(SQRT((K6*0.644)^2+(K3*2.22)^2)*S11))</f>
        <v>#DIV/0!</v>
      </c>
      <c r="M15" s="91"/>
      <c r="N15" s="219" t="e">
        <f>D9/(D6+D8+D11+D15+D16)</f>
        <v>#DIV/0!</v>
      </c>
      <c r="O15" s="123" t="s">
        <v>164</v>
      </c>
      <c r="P15" s="220" t="e">
        <f>SQRT((E9^2/(D6+D8+D11+D15+D16)^2)+(D9^2*(E6^2+E8^2+E11^2+E15^2+E16^2)/(D6+D8+D11+D15+D16)^4))</f>
        <v>#DIV/0!</v>
      </c>
      <c r="Q15" s="91"/>
      <c r="R15" s="91"/>
      <c r="S15" s="109"/>
    </row>
    <row r="16" spans="1:19" x14ac:dyDescent="0.25">
      <c r="A16" s="226">
        <v>968.93</v>
      </c>
      <c r="B16" s="227" t="s">
        <v>176</v>
      </c>
      <c r="C16" s="227" t="s">
        <v>177</v>
      </c>
      <c r="D16" s="212"/>
      <c r="E16" s="213"/>
      <c r="F16" s="103">
        <f t="shared" si="0"/>
        <v>0</v>
      </c>
      <c r="G16" s="104">
        <f t="shared" si="1"/>
        <v>0</v>
      </c>
      <c r="I16" s="127" t="s">
        <v>199</v>
      </c>
      <c r="J16" s="128" t="e">
        <f>J14/(1+1.14*N4)</f>
        <v>#DIV/0!</v>
      </c>
      <c r="K16" s="128" t="e">
        <f>K14/(1+1.25*N4)</f>
        <v>#DIV/0!</v>
      </c>
      <c r="L16" s="129" t="e">
        <f>L14/(1+1.5*N4)</f>
        <v>#DIV/0!</v>
      </c>
      <c r="M16" s="91"/>
      <c r="N16" s="262" t="s">
        <v>200</v>
      </c>
      <c r="O16" s="262"/>
      <c r="P16" s="262"/>
      <c r="Q16" s="133"/>
      <c r="R16" s="263" t="s">
        <v>201</v>
      </c>
      <c r="S16" s="264"/>
    </row>
    <row r="17" spans="1:19" ht="15.75" thickBot="1" x14ac:dyDescent="0.3">
      <c r="A17" s="230">
        <v>1120.1600000000001</v>
      </c>
      <c r="B17" s="225" t="s">
        <v>195</v>
      </c>
      <c r="C17" s="225" t="s">
        <v>168</v>
      </c>
      <c r="D17" s="212"/>
      <c r="E17" s="213"/>
      <c r="F17" s="103">
        <f t="shared" si="0"/>
        <v>0</v>
      </c>
      <c r="G17" s="104">
        <f t="shared" si="1"/>
        <v>0</v>
      </c>
      <c r="I17" s="134" t="s">
        <v>202</v>
      </c>
      <c r="J17" s="135" t="e">
        <f>SQRT(((J15/(1+1.14*N4))^2+((J14*1.14*P4)/(1+1.14*N4)^2)^2))</f>
        <v>#DIV/0!</v>
      </c>
      <c r="K17" s="135" t="e">
        <f>SQRT((K15/(1+1.25*N4))^2+((K14*1.25*P4)/(1+1.25*N4)^2)^2)</f>
        <v>#DIV/0!</v>
      </c>
      <c r="L17" s="136" t="e">
        <f>SQRT((L15/(1+1.5*N4))^2+((L14*1.5*P4)/(1+1.5*N4)^2)^2)</f>
        <v>#DIV/0!</v>
      </c>
      <c r="M17" s="91"/>
      <c r="N17" s="137" t="e">
        <f>J16+K16+L16+N2+N10</f>
        <v>#DIV/0!</v>
      </c>
      <c r="O17" s="94" t="s">
        <v>164</v>
      </c>
      <c r="P17" s="138" t="e">
        <f>SQRT(J17^2+K17^2+L17^2+P2^2+P10^2)</f>
        <v>#DIV/0!</v>
      </c>
      <c r="Q17" s="139"/>
      <c r="R17" s="155" t="s">
        <v>203</v>
      </c>
      <c r="S17" s="156" t="s">
        <v>204</v>
      </c>
    </row>
    <row r="18" spans="1:19" x14ac:dyDescent="0.25">
      <c r="A18" s="231">
        <v>1460.91</v>
      </c>
      <c r="B18" s="232" t="s">
        <v>205</v>
      </c>
      <c r="C18" s="232" t="s">
        <v>180</v>
      </c>
      <c r="D18" s="212"/>
      <c r="E18" s="213"/>
      <c r="F18" s="103">
        <f t="shared" si="0"/>
        <v>0</v>
      </c>
      <c r="G18" s="104">
        <f t="shared" si="1"/>
        <v>0</v>
      </c>
      <c r="I18" s="265" t="s">
        <v>206</v>
      </c>
      <c r="J18" s="265"/>
      <c r="K18" s="265"/>
      <c r="L18" s="265"/>
      <c r="M18" s="91"/>
      <c r="N18" s="266" t="s">
        <v>17</v>
      </c>
      <c r="O18" s="266"/>
      <c r="P18" s="266"/>
      <c r="Q18" s="139"/>
      <c r="R18" s="164">
        <f>Overview!$AN$9</f>
        <v>0</v>
      </c>
      <c r="S18" s="165">
        <f>Overview!$AO$9</f>
        <v>0</v>
      </c>
    </row>
    <row r="19" spans="1:19" ht="15.75" thickBot="1" x14ac:dyDescent="0.3">
      <c r="A19" s="230">
        <v>1764.83</v>
      </c>
      <c r="B19" s="225" t="s">
        <v>195</v>
      </c>
      <c r="C19" s="225" t="s">
        <v>168</v>
      </c>
      <c r="D19" s="212"/>
      <c r="E19" s="213"/>
      <c r="F19" s="103">
        <f t="shared" si="0"/>
        <v>0</v>
      </c>
      <c r="G19" s="104">
        <f t="shared" si="1"/>
        <v>0</v>
      </c>
      <c r="I19" s="91"/>
      <c r="J19" s="91"/>
      <c r="K19" s="91"/>
      <c r="L19" s="91"/>
      <c r="M19" s="91"/>
      <c r="N19" s="140" t="e">
        <f>N6*1000/N17</f>
        <v>#DIV/0!</v>
      </c>
      <c r="O19" s="141" t="s">
        <v>164</v>
      </c>
      <c r="P19" s="142" t="e">
        <f>N19*SQRT((P6/N6)^2+(P17/N17)^2)</f>
        <v>#DIV/0!</v>
      </c>
      <c r="Q19" s="139"/>
      <c r="R19" s="143"/>
      <c r="S19" s="144"/>
    </row>
    <row r="20" spans="1:19" ht="15.75" thickBot="1" x14ac:dyDescent="0.3">
      <c r="A20" s="226">
        <v>2615.8200000000002</v>
      </c>
      <c r="B20" s="229" t="s">
        <v>190</v>
      </c>
      <c r="C20" s="229" t="s">
        <v>177</v>
      </c>
      <c r="D20" s="214"/>
      <c r="E20" s="215"/>
      <c r="F20" s="145">
        <f t="shared" si="0"/>
        <v>0</v>
      </c>
      <c r="G20" s="146">
        <f t="shared" si="1"/>
        <v>0</v>
      </c>
      <c r="I20" s="254" t="s">
        <v>207</v>
      </c>
      <c r="J20" s="254"/>
      <c r="K20" s="254"/>
      <c r="L20" s="254"/>
      <c r="M20" s="91"/>
      <c r="N20" s="255" t="s">
        <v>230</v>
      </c>
      <c r="O20" s="255"/>
      <c r="P20" s="255"/>
      <c r="Q20" s="147"/>
      <c r="R20" s="221" t="str">
        <f>Overview!$AL$9</f>
        <v>Quartz</v>
      </c>
      <c r="S20" s="223">
        <f>Overview!$AP$9</f>
        <v>0</v>
      </c>
    </row>
    <row r="25" spans="1:19" x14ac:dyDescent="0.25">
      <c r="I25" s="45"/>
    </row>
    <row r="29" spans="1:19" x14ac:dyDescent="0.25">
      <c r="H29" s="216"/>
    </row>
    <row r="34" spans="15:15" x14ac:dyDescent="0.25">
      <c r="O34" s="166"/>
    </row>
  </sheetData>
  <sheetProtection sheet="1" objects="1" scenarios="1"/>
  <protectedRanges>
    <protectedRange sqref="B3:B20" name="Intervalo1"/>
  </protectedRanges>
  <mergeCells count="28">
    <mergeCell ref="B1:B2"/>
    <mergeCell ref="C1:C2"/>
    <mergeCell ref="F1:F2"/>
    <mergeCell ref="G1:G2"/>
    <mergeCell ref="I1:L1"/>
    <mergeCell ref="N1:P1"/>
    <mergeCell ref="R1:S1"/>
    <mergeCell ref="R2:S2"/>
    <mergeCell ref="N3:P3"/>
    <mergeCell ref="R3:S3"/>
    <mergeCell ref="I4:L4"/>
    <mergeCell ref="R4:S4"/>
    <mergeCell ref="N5:P5"/>
    <mergeCell ref="R5:S5"/>
    <mergeCell ref="R6:S6"/>
    <mergeCell ref="R16:S16"/>
    <mergeCell ref="I18:L18"/>
    <mergeCell ref="N18:P18"/>
    <mergeCell ref="I7:L7"/>
    <mergeCell ref="I11:L12"/>
    <mergeCell ref="I20:L20"/>
    <mergeCell ref="N20:P20"/>
    <mergeCell ref="N7:P7"/>
    <mergeCell ref="N9:P9"/>
    <mergeCell ref="N12:P12"/>
    <mergeCell ref="N11:P11"/>
    <mergeCell ref="N14:P14"/>
    <mergeCell ref="N16:P16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09E183D2-A738-4069-A3DD-5E1AC7C04DA6}">
          <x14:formula1>
            <xm:f>'Occult Data'!$O$1:$O$2</xm:f>
          </x14:formula1>
          <xm:sqref>B18</xm:sqref>
        </x14:dataValidation>
        <x14:dataValidation type="list" allowBlank="1" showInputMessage="1" showErrorMessage="1" xr:uid="{4863E0BB-6541-47E1-8FBC-BCBF5D6708C7}">
          <x14:formula1>
            <xm:f>'Occult Data'!$N$1:$N$2</xm:f>
          </x14:formula1>
          <xm:sqref>B3</xm:sqref>
        </x14:dataValidation>
        <x14:dataValidation type="list" allowBlank="1" showInputMessage="1" showErrorMessage="1" xr:uid="{B03138C8-DD1A-42D9-81DA-7C4E0C4F3FCB}">
          <x14:formula1>
            <xm:f>'Occult Data'!$M$1:$M$2</xm:f>
          </x14:formula1>
          <xm:sqref>B4:B5</xm:sqref>
        </x14:dataValidation>
        <x14:dataValidation type="list" allowBlank="1" showInputMessage="1" showErrorMessage="1" xr:uid="{1F74A506-80F8-4206-9902-164F2C6B4006}">
          <x14:formula1>
            <xm:f>'Occult Data'!$L$1:$L$2</xm:f>
          </x14:formula1>
          <xm:sqref>B7</xm:sqref>
        </x14:dataValidation>
        <x14:dataValidation type="list" allowBlank="1" showInputMessage="1" showErrorMessage="1" xr:uid="{8CED8D22-2CED-4F6E-B96F-AF9D9E75A887}">
          <x14:formula1>
            <xm:f>'Occult Data'!$K$1:$K$2</xm:f>
          </x14:formula1>
          <xm:sqref>B12 B10</xm:sqref>
        </x14:dataValidation>
        <x14:dataValidation type="list" allowBlank="1" showInputMessage="1" showErrorMessage="1" xr:uid="{444E8AC3-2B1D-4617-AFE3-BB82F3F366BC}">
          <x14:formula1>
            <xm:f>'Occult Data'!$J$1:$J$2</xm:f>
          </x14:formula1>
          <xm:sqref>B19 B17 B14</xm:sqref>
        </x14:dataValidation>
        <x14:dataValidation type="list" allowBlank="1" showInputMessage="1" showErrorMessage="1" xr:uid="{1A610CDA-A519-4793-985F-CEFBAAA1DFDB}">
          <x14:formula1>
            <xm:f>'Occult Data'!$I$1:$I$2</xm:f>
          </x14:formula1>
          <xm:sqref>B9</xm:sqref>
        </x14:dataValidation>
        <x14:dataValidation type="list" allowBlank="1" showInputMessage="1" showErrorMessage="1" xr:uid="{A4435B09-15D3-4891-B144-4C905D8E817E}">
          <x14:formula1>
            <xm:f>'Occult Data'!$H$1:$H$2</xm:f>
          </x14:formula1>
          <xm:sqref>B6 B8 B11 B15:B16</xm:sqref>
        </x14:dataValidation>
        <x14:dataValidation type="list" allowBlank="1" showInputMessage="1" showErrorMessage="1" xr:uid="{B51FE9A5-FECD-439A-B9D4-235EEF033F54}">
          <x14:formula1>
            <xm:f>'Occult Data'!$G$1:$G$2</xm:f>
          </x14:formula1>
          <xm:sqref>B20 B13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34"/>
  <sheetViews>
    <sheetView zoomScaleNormal="100" workbookViewId="0">
      <selection activeCell="B3" sqref="B3:B20"/>
    </sheetView>
  </sheetViews>
  <sheetFormatPr defaultColWidth="11.5703125" defaultRowHeight="15" x14ac:dyDescent="0.25"/>
  <cols>
    <col min="1" max="1" width="9.28515625" customWidth="1"/>
    <col min="2" max="2" width="8.28515625" customWidth="1"/>
    <col min="3" max="3" width="6.85546875" customWidth="1"/>
    <col min="4" max="4" width="11.85546875" customWidth="1"/>
    <col min="5" max="5" width="13.140625" customWidth="1"/>
    <col min="6" max="6" width="10.85546875" customWidth="1"/>
    <col min="7" max="7" width="11.28515625" customWidth="1"/>
    <col min="8" max="8" width="3.140625" customWidth="1"/>
    <col min="9" max="9" width="15.28515625" customWidth="1"/>
    <col min="10" max="10" width="10.7109375" customWidth="1"/>
    <col min="11" max="11" width="13.140625" customWidth="1"/>
    <col min="13" max="13" width="3.140625" customWidth="1"/>
    <col min="14" max="14" width="11.7109375" customWidth="1"/>
    <col min="15" max="16" width="10" customWidth="1"/>
    <col min="17" max="17" width="3.140625" customWidth="1"/>
    <col min="18" max="18" width="14.28515625" customWidth="1"/>
    <col min="19" max="19" width="13.5703125" customWidth="1"/>
    <col min="20" max="64" width="8.7109375" customWidth="1"/>
  </cols>
  <sheetData>
    <row r="1" spans="1:19" ht="13.9" customHeight="1" x14ac:dyDescent="0.25">
      <c r="A1" s="151" t="s">
        <v>152</v>
      </c>
      <c r="B1" s="275" t="s">
        <v>153</v>
      </c>
      <c r="C1" s="275" t="s">
        <v>154</v>
      </c>
      <c r="D1" s="167" t="s">
        <v>155</v>
      </c>
      <c r="E1" s="168" t="s">
        <v>156</v>
      </c>
      <c r="F1" s="276" t="s">
        <v>157</v>
      </c>
      <c r="G1" s="278" t="s">
        <v>158</v>
      </c>
      <c r="H1" s="90"/>
      <c r="I1" s="267" t="s">
        <v>159</v>
      </c>
      <c r="J1" s="267"/>
      <c r="K1" s="267"/>
      <c r="L1" s="267"/>
      <c r="M1" s="91"/>
      <c r="N1" s="267" t="s">
        <v>160</v>
      </c>
      <c r="O1" s="267"/>
      <c r="P1" s="267"/>
      <c r="Q1" s="91"/>
      <c r="R1" s="274" t="s">
        <v>161</v>
      </c>
      <c r="S1" s="274"/>
    </row>
    <row r="2" spans="1:19" ht="15.75" thickBot="1" x14ac:dyDescent="0.3">
      <c r="A2" s="151" t="s">
        <v>162</v>
      </c>
      <c r="B2" s="275"/>
      <c r="C2" s="275"/>
      <c r="D2" s="169" t="s">
        <v>163</v>
      </c>
      <c r="E2" s="170" t="s">
        <v>163</v>
      </c>
      <c r="F2" s="276"/>
      <c r="G2" s="278"/>
      <c r="H2" s="92"/>
      <c r="I2" s="93" t="e">
        <f>SUM(G3,G4,G5,G7,G10,G12,G14,G17,G19)/SUM(F3,F4,F5,F7,F10,F12,F14,F17,F19)</f>
        <v>#DIV/0!</v>
      </c>
      <c r="J2" s="94" t="s">
        <v>164</v>
      </c>
      <c r="K2" s="95" t="e">
        <f>SQRT(1/SUM(F3,F4,F5,F7,F10,F12,F14,F17,F19))</f>
        <v>#DIV/0!</v>
      </c>
      <c r="L2" s="96" t="s">
        <v>165</v>
      </c>
      <c r="M2" s="91"/>
      <c r="N2" s="158">
        <f>Overview!$AA$10</f>
        <v>0.19504856112476671</v>
      </c>
      <c r="O2" s="159" t="s">
        <v>164</v>
      </c>
      <c r="P2" s="160" t="e">
        <f>Overview!$AB$10</f>
        <v>#DIV/0!</v>
      </c>
      <c r="Q2" s="91"/>
      <c r="R2" s="270" t="s">
        <v>166</v>
      </c>
      <c r="S2" s="270"/>
    </row>
    <row r="3" spans="1:19" ht="17.25" x14ac:dyDescent="0.25">
      <c r="A3" s="224">
        <v>46.5</v>
      </c>
      <c r="B3" s="225" t="s">
        <v>167</v>
      </c>
      <c r="C3" s="225" t="s">
        <v>168</v>
      </c>
      <c r="D3" s="212"/>
      <c r="E3" s="213"/>
      <c r="F3" s="97">
        <f t="shared" ref="F3:F20" si="0">IF(B3="-",0,IF(E3&lt;&gt;0,1/E3^2,0))</f>
        <v>0</v>
      </c>
      <c r="G3" s="98">
        <f>IF(D3&lt;&gt;0,D3*F3,0)</f>
        <v>0</v>
      </c>
      <c r="I3" s="99" t="e">
        <f>I2*27/0.33</f>
        <v>#DIV/0!</v>
      </c>
      <c r="J3" s="100" t="s">
        <v>164</v>
      </c>
      <c r="K3" s="101" t="e">
        <f>K2*27/0.33</f>
        <v>#DIV/0!</v>
      </c>
      <c r="L3" s="102" t="s">
        <v>169</v>
      </c>
      <c r="M3" s="91"/>
      <c r="N3" s="271" t="s">
        <v>170</v>
      </c>
      <c r="O3" s="271"/>
      <c r="P3" s="271"/>
      <c r="Q3" s="91"/>
      <c r="R3" s="272" t="s">
        <v>171</v>
      </c>
      <c r="S3" s="272"/>
    </row>
    <row r="4" spans="1:19" x14ac:dyDescent="0.25">
      <c r="A4" s="224">
        <v>63.29</v>
      </c>
      <c r="B4" s="225" t="s">
        <v>172</v>
      </c>
      <c r="C4" s="225" t="s">
        <v>168</v>
      </c>
      <c r="D4" s="212"/>
      <c r="E4" s="213"/>
      <c r="F4" s="103">
        <f t="shared" si="0"/>
        <v>0</v>
      </c>
      <c r="G4" s="104">
        <f>IF(D4&lt;&gt;0,D4*F4,0)</f>
        <v>0</v>
      </c>
      <c r="I4" s="267" t="s">
        <v>173</v>
      </c>
      <c r="J4" s="267"/>
      <c r="K4" s="267"/>
      <c r="L4" s="267"/>
      <c r="M4" s="91"/>
      <c r="N4" s="158" t="e">
        <f>Overview!$AG$10</f>
        <v>#DIV/0!</v>
      </c>
      <c r="O4" s="159" t="s">
        <v>164</v>
      </c>
      <c r="P4" s="160">
        <f>0.1</f>
        <v>0.1</v>
      </c>
      <c r="Q4" s="91"/>
      <c r="R4" s="270" t="s">
        <v>174</v>
      </c>
      <c r="S4" s="270"/>
    </row>
    <row r="5" spans="1:19" x14ac:dyDescent="0.25">
      <c r="A5" s="230">
        <v>93.31</v>
      </c>
      <c r="B5" s="225" t="s">
        <v>172</v>
      </c>
      <c r="C5" s="225" t="s">
        <v>168</v>
      </c>
      <c r="D5" s="212"/>
      <c r="E5" s="213"/>
      <c r="F5" s="103">
        <f t="shared" si="0"/>
        <v>0</v>
      </c>
      <c r="G5" s="104">
        <f t="shared" ref="G5:G20" si="1">IF(D5&lt;&gt;0,D5*F5,0)</f>
        <v>0</v>
      </c>
      <c r="I5" s="93" t="e">
        <f>SUM(G6,G8,G9,G11,G15,G13,G16,G20)/SUM(F6,F8,F9,F11,F13,F15,F16,F20)</f>
        <v>#DIV/0!</v>
      </c>
      <c r="J5" s="94" t="s">
        <v>164</v>
      </c>
      <c r="K5" s="95" t="e">
        <f>SQRT(1/SUM(F6,F8,F9,F11,F13,F15,F16,F20))</f>
        <v>#DIV/0!</v>
      </c>
      <c r="L5" s="96" t="s">
        <v>165</v>
      </c>
      <c r="M5" s="91"/>
      <c r="N5" s="271" t="s">
        <v>13</v>
      </c>
      <c r="O5" s="271"/>
      <c r="P5" s="271"/>
      <c r="Q5" s="91"/>
      <c r="R5" s="272" t="s">
        <v>175</v>
      </c>
      <c r="S5" s="272"/>
    </row>
    <row r="6" spans="1:19" x14ac:dyDescent="0.25">
      <c r="A6" s="226">
        <v>128.72</v>
      </c>
      <c r="B6" s="227" t="s">
        <v>176</v>
      </c>
      <c r="C6" s="227" t="s">
        <v>177</v>
      </c>
      <c r="D6" s="212"/>
      <c r="E6" s="213"/>
      <c r="F6" s="103">
        <f t="shared" si="0"/>
        <v>0</v>
      </c>
      <c r="G6" s="104">
        <f t="shared" si="1"/>
        <v>0</v>
      </c>
      <c r="I6" s="105" t="e">
        <f>I5*27/0.11</f>
        <v>#DIV/0!</v>
      </c>
      <c r="J6" s="106" t="s">
        <v>164</v>
      </c>
      <c r="K6" s="107" t="e">
        <f>K5*27/0.11</f>
        <v>#DIV/0!</v>
      </c>
      <c r="L6" s="108" t="s">
        <v>169</v>
      </c>
      <c r="M6" s="91"/>
      <c r="N6" s="158">
        <f>Overview!$D$10</f>
        <v>0</v>
      </c>
      <c r="O6" s="159" t="s">
        <v>164</v>
      </c>
      <c r="P6" s="160">
        <f>Overview!$E$10</f>
        <v>0</v>
      </c>
      <c r="Q6" s="91"/>
      <c r="R6" s="273" t="s">
        <v>178</v>
      </c>
      <c r="S6" s="273"/>
    </row>
    <row r="7" spans="1:19" x14ac:dyDescent="0.25">
      <c r="A7" s="230">
        <v>185.76</v>
      </c>
      <c r="B7" s="225" t="s">
        <v>179</v>
      </c>
      <c r="C7" s="225" t="s">
        <v>168</v>
      </c>
      <c r="D7" s="212"/>
      <c r="E7" s="213"/>
      <c r="F7" s="103">
        <f t="shared" si="0"/>
        <v>0</v>
      </c>
      <c r="G7" s="104">
        <f t="shared" si="1"/>
        <v>0</v>
      </c>
      <c r="I7" s="267" t="s">
        <v>180</v>
      </c>
      <c r="J7" s="267"/>
      <c r="K7" s="267"/>
      <c r="L7" s="267"/>
      <c r="M7" s="91"/>
      <c r="N7" s="256" t="s">
        <v>181</v>
      </c>
      <c r="O7" s="257"/>
      <c r="P7" s="258"/>
      <c r="Q7" s="91"/>
      <c r="R7" s="91"/>
      <c r="S7" s="109"/>
    </row>
    <row r="8" spans="1:19" ht="15" customHeight="1" x14ac:dyDescent="0.25">
      <c r="A8" s="226">
        <v>209.42</v>
      </c>
      <c r="B8" s="227" t="s">
        <v>176</v>
      </c>
      <c r="C8" s="227" t="s">
        <v>177</v>
      </c>
      <c r="D8" s="212"/>
      <c r="E8" s="213"/>
      <c r="F8" s="103">
        <f t="shared" si="0"/>
        <v>0</v>
      </c>
      <c r="G8" s="104">
        <f t="shared" si="1"/>
        <v>0</v>
      </c>
      <c r="I8" s="110">
        <f>D18</f>
        <v>0</v>
      </c>
      <c r="J8" s="94" t="s">
        <v>164</v>
      </c>
      <c r="K8" s="94">
        <f>E18</f>
        <v>0</v>
      </c>
      <c r="L8" s="111" t="s">
        <v>165</v>
      </c>
      <c r="M8" s="91"/>
      <c r="N8" s="113" t="e">
        <f>(((0.99685704+-0.23958774*LN(R18)+0.014597508*LN(R18)^2)/(1+-0.24153011*LN(R18)+0.015221787*LN(R18)^2))+((0.99685704+-0.23958774*LN(S18)+0.014597508*LN(S18)^2)/(1+-0.24153011*LN(S18)+0.015221787*LN(S18)^2)))/2</f>
        <v>#NUM!</v>
      </c>
      <c r="O8" s="114" t="s">
        <v>164</v>
      </c>
      <c r="P8" s="115" t="e">
        <f>N8*0.05</f>
        <v>#NUM!</v>
      </c>
      <c r="Q8" s="91"/>
      <c r="R8" s="217" t="s">
        <v>189</v>
      </c>
      <c r="S8" s="218" t="s">
        <v>215</v>
      </c>
    </row>
    <row r="9" spans="1:19" x14ac:dyDescent="0.25">
      <c r="A9" s="228">
        <v>238.71</v>
      </c>
      <c r="B9" s="227" t="s">
        <v>183</v>
      </c>
      <c r="C9" s="227" t="s">
        <v>177</v>
      </c>
      <c r="D9" s="212"/>
      <c r="E9" s="213"/>
      <c r="F9" s="103">
        <f t="shared" si="0"/>
        <v>0</v>
      </c>
      <c r="G9" s="104">
        <f t="shared" si="1"/>
        <v>0</v>
      </c>
      <c r="I9" s="112">
        <f>I8*27*1224</f>
        <v>0</v>
      </c>
      <c r="J9" s="107" t="s">
        <v>164</v>
      </c>
      <c r="K9" s="107">
        <f>K8*27*1224</f>
        <v>0</v>
      </c>
      <c r="L9" s="108" t="s">
        <v>169</v>
      </c>
      <c r="M9" s="91"/>
      <c r="N9" s="256" t="s">
        <v>187</v>
      </c>
      <c r="O9" s="257"/>
      <c r="P9" s="258"/>
      <c r="Q9" s="91"/>
      <c r="R9" s="116" t="s">
        <v>184</v>
      </c>
      <c r="S9" s="117">
        <v>0.03</v>
      </c>
    </row>
    <row r="10" spans="1:19" x14ac:dyDescent="0.25">
      <c r="A10" s="224">
        <v>295.10000000000002</v>
      </c>
      <c r="B10" s="225" t="s">
        <v>185</v>
      </c>
      <c r="C10" s="225" t="s">
        <v>168</v>
      </c>
      <c r="D10" s="212"/>
      <c r="E10" s="213"/>
      <c r="F10" s="103">
        <f t="shared" si="0"/>
        <v>0</v>
      </c>
      <c r="G10" s="104">
        <f t="shared" si="1"/>
        <v>0</v>
      </c>
      <c r="I10" s="118">
        <f>I9*100/1000000</f>
        <v>0</v>
      </c>
      <c r="J10" s="119" t="s">
        <v>164</v>
      </c>
      <c r="K10" s="119">
        <f>K9*100/1000000</f>
        <v>0</v>
      </c>
      <c r="L10" s="108" t="s">
        <v>186</v>
      </c>
      <c r="M10" s="91"/>
      <c r="N10" s="122">
        <f>IF(S20="on",IF(R20="Feldspar",12.5*0.7982*(1-((((0.99685704+-0.23958774*LN(R18)+0.014597508*LN(R18)^2)/(1+-0.24153011*LN(R18)+0.015221787*LN(R18)^2))+((0.99685704+-0.23958774*LN(S18)+0.014597508*LN(S18)^2)/(1+-0.24153011*LN(S18)+0.015221787*LN(S18)^2)))/2)),0.01),0)</f>
        <v>0</v>
      </c>
      <c r="O10" s="123" t="s">
        <v>164</v>
      </c>
      <c r="P10" s="121">
        <f>IF(S20="on",IF(R20="Feldspar",N10*SQRT((0.12/12.5)^2+(0.039/0.7982)^2 + (P8/(N8))^2),0.002),0)</f>
        <v>0</v>
      </c>
      <c r="Q10" s="91"/>
      <c r="R10" s="120" t="s">
        <v>188</v>
      </c>
      <c r="S10" s="121">
        <v>0.04</v>
      </c>
    </row>
    <row r="11" spans="1:19" x14ac:dyDescent="0.25">
      <c r="A11" s="226">
        <v>338.21</v>
      </c>
      <c r="B11" s="227" t="s">
        <v>176</v>
      </c>
      <c r="C11" s="227" t="s">
        <v>177</v>
      </c>
      <c r="D11" s="212"/>
      <c r="E11" s="213"/>
      <c r="F11" s="103">
        <f t="shared" si="0"/>
        <v>0</v>
      </c>
      <c r="G11" s="104">
        <f t="shared" si="1"/>
        <v>0</v>
      </c>
      <c r="I11" s="268" t="s">
        <v>52</v>
      </c>
      <c r="J11" s="268"/>
      <c r="K11" s="268"/>
      <c r="L11" s="269"/>
      <c r="M11" s="91"/>
      <c r="N11" s="280" t="s">
        <v>214</v>
      </c>
      <c r="O11" s="281"/>
      <c r="P11" s="282"/>
      <c r="Q11" s="91"/>
      <c r="R11" s="152" t="s">
        <v>189</v>
      </c>
      <c r="S11" s="161">
        <f>IF(Overview!AM10="silt",IF(Overview!K10="lin",0.03,IF(Overview!K10="exp",0.04,"missing info")),0)</f>
        <v>0</v>
      </c>
    </row>
    <row r="12" spans="1:19" x14ac:dyDescent="0.25">
      <c r="A12" s="224">
        <v>351.85</v>
      </c>
      <c r="B12" s="225" t="s">
        <v>185</v>
      </c>
      <c r="C12" s="225" t="s">
        <v>168</v>
      </c>
      <c r="D12" s="212"/>
      <c r="E12" s="213"/>
      <c r="F12" s="103">
        <f t="shared" si="0"/>
        <v>0</v>
      </c>
      <c r="G12" s="104">
        <f t="shared" si="1"/>
        <v>0</v>
      </c>
      <c r="I12" s="268"/>
      <c r="J12" s="268"/>
      <c r="K12" s="268"/>
      <c r="L12" s="269"/>
      <c r="M12" s="91"/>
      <c r="N12" s="256" t="s">
        <v>216</v>
      </c>
      <c r="O12" s="257"/>
      <c r="P12" s="258"/>
      <c r="Q12" s="91"/>
      <c r="R12" s="91"/>
      <c r="S12" s="109"/>
    </row>
    <row r="13" spans="1:19" x14ac:dyDescent="0.25">
      <c r="A13" s="228">
        <v>583.17999999999995</v>
      </c>
      <c r="B13" s="229" t="s">
        <v>190</v>
      </c>
      <c r="C13" s="227" t="s">
        <v>177</v>
      </c>
      <c r="D13" s="212"/>
      <c r="E13" s="213"/>
      <c r="F13" s="103">
        <f t="shared" si="0"/>
        <v>0</v>
      </c>
      <c r="G13" s="104">
        <f t="shared" si="1"/>
        <v>0</v>
      </c>
      <c r="I13" s="124"/>
      <c r="J13" s="125" t="s">
        <v>191</v>
      </c>
      <c r="K13" s="125" t="s">
        <v>192</v>
      </c>
      <c r="L13" s="126" t="s">
        <v>193</v>
      </c>
      <c r="M13" s="91"/>
      <c r="N13" s="130" t="e">
        <f>D7/(D4+D5)</f>
        <v>#DIV/0!</v>
      </c>
      <c r="O13" s="123" t="s">
        <v>164</v>
      </c>
      <c r="P13" s="131" t="e">
        <f>SQRT((E7^2/(D4+D5)^2)+(D7^2*(E4^2+E5^2)/(D4+D5)^4))</f>
        <v>#DIV/0!</v>
      </c>
      <c r="Q13" s="91"/>
      <c r="R13" s="153" t="s">
        <v>194</v>
      </c>
      <c r="S13" s="162">
        <f>Overview!$N$10</f>
        <v>0</v>
      </c>
    </row>
    <row r="14" spans="1:19" x14ac:dyDescent="0.25">
      <c r="A14" s="224">
        <v>609.22</v>
      </c>
      <c r="B14" s="225" t="s">
        <v>195</v>
      </c>
      <c r="C14" s="225" t="s">
        <v>168</v>
      </c>
      <c r="D14" s="212"/>
      <c r="E14" s="213"/>
      <c r="F14" s="103">
        <f t="shared" si="0"/>
        <v>0</v>
      </c>
      <c r="G14" s="104">
        <f t="shared" si="1"/>
        <v>0</v>
      </c>
      <c r="I14" s="127" t="s">
        <v>196</v>
      </c>
      <c r="J14" s="128" t="e">
        <f>(I6*0.0479)+(I3*0.1116)+(I10*0.2491)</f>
        <v>#DIV/0!</v>
      </c>
      <c r="K14" s="128" t="e">
        <f>(I6*0.0277*(1-0.171))+(I3*0.1457*(1-0.117))+(I10*(0.7982+0.019)*(1-0.0494))</f>
        <v>#DIV/0!</v>
      </c>
      <c r="L14" s="129" t="e">
        <f>(I6*0.644*S11)+(I3*2.22*S11)</f>
        <v>#DIV/0!</v>
      </c>
      <c r="M14" s="91"/>
      <c r="N14" s="259" t="s">
        <v>217</v>
      </c>
      <c r="O14" s="260"/>
      <c r="P14" s="261"/>
      <c r="Q14" s="91"/>
      <c r="R14" s="154" t="s">
        <v>197</v>
      </c>
      <c r="S14" s="163">
        <f>Overview!$O$10</f>
        <v>0</v>
      </c>
    </row>
    <row r="15" spans="1:19" x14ac:dyDescent="0.25">
      <c r="A15" s="228">
        <v>911.1</v>
      </c>
      <c r="B15" s="227" t="s">
        <v>176</v>
      </c>
      <c r="C15" s="227" t="s">
        <v>177</v>
      </c>
      <c r="D15" s="212"/>
      <c r="E15" s="213"/>
      <c r="F15" s="103">
        <f t="shared" si="0"/>
        <v>0</v>
      </c>
      <c r="G15" s="104">
        <f t="shared" si="1"/>
        <v>0</v>
      </c>
      <c r="I15" s="127" t="s">
        <v>198</v>
      </c>
      <c r="J15" s="128" t="e">
        <f>SQRT((0.0479*K6)^2+(0.1116*K3)^2+(0.2491*K10)^2)</f>
        <v>#DIV/0!</v>
      </c>
      <c r="K15" s="128" t="e">
        <f>SQRT((0.0277*(1-0.171)*K6)^2+(I6*0.0277*0.013)^2+(0.1457*(1-0.117)*K3)^2+(I3*0.1457*0.011)^2+(0.801*(1-0.0494)*K10)^2+(I10*0.801*0.007)^2)</f>
        <v>#DIV/0!</v>
      </c>
      <c r="L15" s="132" t="e">
        <f>IF(L14=0,0,(SQRT((K6*0.644)^2+(K3*2.22)^2)*S11))</f>
        <v>#DIV/0!</v>
      </c>
      <c r="M15" s="91"/>
      <c r="N15" s="219" t="e">
        <f>D9/(D6+D8+D11+D15+D16)</f>
        <v>#DIV/0!</v>
      </c>
      <c r="O15" s="123" t="s">
        <v>164</v>
      </c>
      <c r="P15" s="220" t="e">
        <f>SQRT((E9^2/(D6+D8+D11+D15+D16)^2)+(D9^2*(E6^2+E8^2+E11^2+E15^2+E16^2)/(D6+D8+D11+D15+D16)^4))</f>
        <v>#DIV/0!</v>
      </c>
      <c r="Q15" s="91"/>
      <c r="R15" s="91"/>
      <c r="S15" s="109"/>
    </row>
    <row r="16" spans="1:19" x14ac:dyDescent="0.25">
      <c r="A16" s="226">
        <v>968.93</v>
      </c>
      <c r="B16" s="227" t="s">
        <v>176</v>
      </c>
      <c r="C16" s="227" t="s">
        <v>177</v>
      </c>
      <c r="D16" s="212"/>
      <c r="E16" s="213"/>
      <c r="F16" s="103">
        <f t="shared" si="0"/>
        <v>0</v>
      </c>
      <c r="G16" s="104">
        <f t="shared" si="1"/>
        <v>0</v>
      </c>
      <c r="I16" s="127" t="s">
        <v>199</v>
      </c>
      <c r="J16" s="128" t="e">
        <f>J14/(1+1.14*N4)</f>
        <v>#DIV/0!</v>
      </c>
      <c r="K16" s="128" t="e">
        <f>K14/(1+1.25*N4)</f>
        <v>#DIV/0!</v>
      </c>
      <c r="L16" s="129" t="e">
        <f>L14/(1+1.5*N4)</f>
        <v>#DIV/0!</v>
      </c>
      <c r="M16" s="91"/>
      <c r="N16" s="262" t="s">
        <v>200</v>
      </c>
      <c r="O16" s="262"/>
      <c r="P16" s="262"/>
      <c r="Q16" s="133"/>
      <c r="R16" s="263" t="s">
        <v>201</v>
      </c>
      <c r="S16" s="264"/>
    </row>
    <row r="17" spans="1:19" ht="15.75" thickBot="1" x14ac:dyDescent="0.3">
      <c r="A17" s="230">
        <v>1120.1600000000001</v>
      </c>
      <c r="B17" s="225" t="s">
        <v>195</v>
      </c>
      <c r="C17" s="225" t="s">
        <v>168</v>
      </c>
      <c r="D17" s="212"/>
      <c r="E17" s="213"/>
      <c r="F17" s="103">
        <f t="shared" si="0"/>
        <v>0</v>
      </c>
      <c r="G17" s="104">
        <f t="shared" si="1"/>
        <v>0</v>
      </c>
      <c r="I17" s="134" t="s">
        <v>202</v>
      </c>
      <c r="J17" s="135" t="e">
        <f>SQRT(((J15/(1+1.14*N4))^2+((J14*1.14*P4)/(1+1.14*N4)^2)^2))</f>
        <v>#DIV/0!</v>
      </c>
      <c r="K17" s="135" t="e">
        <f>SQRT((K15/(1+1.25*N4))^2+((K14*1.25*P4)/(1+1.25*N4)^2)^2)</f>
        <v>#DIV/0!</v>
      </c>
      <c r="L17" s="136" t="e">
        <f>SQRT((L15/(1+1.5*N4))^2+((L14*1.5*P4)/(1+1.5*N4)^2)^2)</f>
        <v>#DIV/0!</v>
      </c>
      <c r="M17" s="91"/>
      <c r="N17" s="137" t="e">
        <f>J16+K16+L16+N2+N10</f>
        <v>#DIV/0!</v>
      </c>
      <c r="O17" s="94" t="s">
        <v>164</v>
      </c>
      <c r="P17" s="138" t="e">
        <f>SQRT(J17^2+K17^2+L17^2+P2^2+P10^2)</f>
        <v>#DIV/0!</v>
      </c>
      <c r="Q17" s="139"/>
      <c r="R17" s="155" t="s">
        <v>203</v>
      </c>
      <c r="S17" s="156" t="s">
        <v>204</v>
      </c>
    </row>
    <row r="18" spans="1:19" x14ac:dyDescent="0.25">
      <c r="A18" s="231">
        <v>1460.91</v>
      </c>
      <c r="B18" s="232" t="s">
        <v>205</v>
      </c>
      <c r="C18" s="232" t="s">
        <v>180</v>
      </c>
      <c r="D18" s="212"/>
      <c r="E18" s="213"/>
      <c r="F18" s="103">
        <f t="shared" si="0"/>
        <v>0</v>
      </c>
      <c r="G18" s="104">
        <f t="shared" si="1"/>
        <v>0</v>
      </c>
      <c r="I18" s="265" t="s">
        <v>206</v>
      </c>
      <c r="J18" s="265"/>
      <c r="K18" s="265"/>
      <c r="L18" s="265"/>
      <c r="M18" s="91"/>
      <c r="N18" s="266" t="s">
        <v>17</v>
      </c>
      <c r="O18" s="266"/>
      <c r="P18" s="266"/>
      <c r="Q18" s="139"/>
      <c r="R18" s="164">
        <f>Overview!$AN$10</f>
        <v>0</v>
      </c>
      <c r="S18" s="165">
        <f>Overview!$AO$10</f>
        <v>0</v>
      </c>
    </row>
    <row r="19" spans="1:19" ht="15.75" thickBot="1" x14ac:dyDescent="0.3">
      <c r="A19" s="230">
        <v>1764.83</v>
      </c>
      <c r="B19" s="225" t="s">
        <v>195</v>
      </c>
      <c r="C19" s="225" t="s">
        <v>168</v>
      </c>
      <c r="D19" s="212"/>
      <c r="E19" s="213"/>
      <c r="F19" s="103">
        <f t="shared" si="0"/>
        <v>0</v>
      </c>
      <c r="G19" s="104">
        <f t="shared" si="1"/>
        <v>0</v>
      </c>
      <c r="I19" s="91"/>
      <c r="J19" s="91"/>
      <c r="K19" s="91"/>
      <c r="L19" s="91"/>
      <c r="M19" s="91"/>
      <c r="N19" s="140" t="e">
        <f>N6*1000/N17</f>
        <v>#DIV/0!</v>
      </c>
      <c r="O19" s="141" t="s">
        <v>164</v>
      </c>
      <c r="P19" s="142" t="e">
        <f>N19*SQRT((P6/N6)^2+(P17/N17)^2)</f>
        <v>#DIV/0!</v>
      </c>
      <c r="Q19" s="139"/>
      <c r="R19" s="143"/>
      <c r="S19" s="144"/>
    </row>
    <row r="20" spans="1:19" ht="15.75" thickBot="1" x14ac:dyDescent="0.3">
      <c r="A20" s="226">
        <v>2615.8200000000002</v>
      </c>
      <c r="B20" s="229" t="s">
        <v>190</v>
      </c>
      <c r="C20" s="229" t="s">
        <v>177</v>
      </c>
      <c r="D20" s="214"/>
      <c r="E20" s="215"/>
      <c r="F20" s="145">
        <f t="shared" si="0"/>
        <v>0</v>
      </c>
      <c r="G20" s="146">
        <f t="shared" si="1"/>
        <v>0</v>
      </c>
      <c r="I20" s="254" t="s">
        <v>207</v>
      </c>
      <c r="J20" s="254"/>
      <c r="K20" s="254"/>
      <c r="L20" s="254"/>
      <c r="M20" s="91"/>
      <c r="N20" s="255" t="s">
        <v>230</v>
      </c>
      <c r="O20" s="255"/>
      <c r="P20" s="255"/>
      <c r="Q20" s="147"/>
      <c r="R20" s="221" t="str">
        <f>Overview!$AL$10</f>
        <v>Quartz</v>
      </c>
      <c r="S20" s="223">
        <f>Overview!$AP$10</f>
        <v>0</v>
      </c>
    </row>
    <row r="25" spans="1:19" x14ac:dyDescent="0.25">
      <c r="I25" s="45"/>
    </row>
    <row r="29" spans="1:19" x14ac:dyDescent="0.25">
      <c r="H29" s="216"/>
    </row>
    <row r="34" spans="15:15" x14ac:dyDescent="0.25">
      <c r="O34" s="166"/>
    </row>
  </sheetData>
  <sheetProtection sheet="1" objects="1" scenarios="1"/>
  <protectedRanges>
    <protectedRange sqref="B3:B20" name="Intervalo1"/>
  </protectedRanges>
  <mergeCells count="28">
    <mergeCell ref="B1:B2"/>
    <mergeCell ref="C1:C2"/>
    <mergeCell ref="F1:F2"/>
    <mergeCell ref="G1:G2"/>
    <mergeCell ref="I1:L1"/>
    <mergeCell ref="N1:P1"/>
    <mergeCell ref="R1:S1"/>
    <mergeCell ref="R2:S2"/>
    <mergeCell ref="N3:P3"/>
    <mergeCell ref="R3:S3"/>
    <mergeCell ref="I4:L4"/>
    <mergeCell ref="R4:S4"/>
    <mergeCell ref="N5:P5"/>
    <mergeCell ref="R5:S5"/>
    <mergeCell ref="R6:S6"/>
    <mergeCell ref="R16:S16"/>
    <mergeCell ref="I18:L18"/>
    <mergeCell ref="N18:P18"/>
    <mergeCell ref="I7:L7"/>
    <mergeCell ref="I11:L12"/>
    <mergeCell ref="I20:L20"/>
    <mergeCell ref="N20:P20"/>
    <mergeCell ref="N7:P7"/>
    <mergeCell ref="N9:P9"/>
    <mergeCell ref="N12:P12"/>
    <mergeCell ref="N11:P11"/>
    <mergeCell ref="N14:P14"/>
    <mergeCell ref="N16:P16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239A1F71-810F-4BE6-B78D-8AE556C222C6}">
          <x14:formula1>
            <xm:f>'Occult Data'!$O$1:$O$2</xm:f>
          </x14:formula1>
          <xm:sqref>B18</xm:sqref>
        </x14:dataValidation>
        <x14:dataValidation type="list" allowBlank="1" showInputMessage="1" showErrorMessage="1" xr:uid="{CB1D1B7A-C623-49C0-AB2C-F7BA1876F010}">
          <x14:formula1>
            <xm:f>'Occult Data'!$N$1:$N$2</xm:f>
          </x14:formula1>
          <xm:sqref>B3</xm:sqref>
        </x14:dataValidation>
        <x14:dataValidation type="list" allowBlank="1" showInputMessage="1" showErrorMessage="1" xr:uid="{1E810F28-99B1-4CCC-933F-5FF17F59A0CE}">
          <x14:formula1>
            <xm:f>'Occult Data'!$M$1:$M$2</xm:f>
          </x14:formula1>
          <xm:sqref>B4:B5</xm:sqref>
        </x14:dataValidation>
        <x14:dataValidation type="list" allowBlank="1" showInputMessage="1" showErrorMessage="1" xr:uid="{0716D609-A643-4118-B7A5-3E86FFA2313F}">
          <x14:formula1>
            <xm:f>'Occult Data'!$L$1:$L$2</xm:f>
          </x14:formula1>
          <xm:sqref>B7</xm:sqref>
        </x14:dataValidation>
        <x14:dataValidation type="list" allowBlank="1" showInputMessage="1" showErrorMessage="1" xr:uid="{F9A2BE2F-C9E4-4BFA-8C3D-53F45153E24B}">
          <x14:formula1>
            <xm:f>'Occult Data'!$K$1:$K$2</xm:f>
          </x14:formula1>
          <xm:sqref>B12 B10</xm:sqref>
        </x14:dataValidation>
        <x14:dataValidation type="list" allowBlank="1" showInputMessage="1" showErrorMessage="1" xr:uid="{7B2716AA-B569-415E-BAC8-5FDB4EACD9BA}">
          <x14:formula1>
            <xm:f>'Occult Data'!$J$1:$J$2</xm:f>
          </x14:formula1>
          <xm:sqref>B19 B17 B14</xm:sqref>
        </x14:dataValidation>
        <x14:dataValidation type="list" allowBlank="1" showInputMessage="1" showErrorMessage="1" xr:uid="{9FE0EB30-C133-4712-907C-980028BEA208}">
          <x14:formula1>
            <xm:f>'Occult Data'!$I$1:$I$2</xm:f>
          </x14:formula1>
          <xm:sqref>B9</xm:sqref>
        </x14:dataValidation>
        <x14:dataValidation type="list" allowBlank="1" showInputMessage="1" showErrorMessage="1" xr:uid="{A4846D87-611C-43B8-A67B-5934138B1C15}">
          <x14:formula1>
            <xm:f>'Occult Data'!$H$1:$H$2</xm:f>
          </x14:formula1>
          <xm:sqref>B6 B8 B11 B15:B16</xm:sqref>
        </x14:dataValidation>
        <x14:dataValidation type="list" allowBlank="1" showInputMessage="1" showErrorMessage="1" xr:uid="{90E645EF-60EA-410F-B771-43EFBD902880}">
          <x14:formula1>
            <xm:f>'Occult Data'!$G$1:$G$2</xm:f>
          </x14:formula1>
          <xm:sqref>B20 B13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S34"/>
  <sheetViews>
    <sheetView zoomScaleNormal="100" workbookViewId="0">
      <selection activeCell="B3" sqref="B3:B20"/>
    </sheetView>
  </sheetViews>
  <sheetFormatPr defaultColWidth="11.5703125" defaultRowHeight="15" x14ac:dyDescent="0.25"/>
  <cols>
    <col min="1" max="1" width="9.28515625" customWidth="1"/>
    <col min="2" max="2" width="8.28515625" customWidth="1"/>
    <col min="3" max="3" width="6.85546875" customWidth="1"/>
    <col min="4" max="4" width="11.85546875" customWidth="1"/>
    <col min="5" max="5" width="13.140625" customWidth="1"/>
    <col min="6" max="6" width="10.85546875" customWidth="1"/>
    <col min="7" max="7" width="11.28515625" customWidth="1"/>
    <col min="8" max="8" width="3.140625" customWidth="1"/>
    <col min="9" max="9" width="15.28515625" customWidth="1"/>
    <col min="10" max="10" width="10.7109375" customWidth="1"/>
    <col min="11" max="11" width="13.140625" customWidth="1"/>
    <col min="13" max="13" width="3.140625" customWidth="1"/>
    <col min="14" max="14" width="11.7109375" customWidth="1"/>
    <col min="15" max="16" width="10" customWidth="1"/>
    <col min="17" max="17" width="3.140625" customWidth="1"/>
    <col min="18" max="18" width="14.28515625" customWidth="1"/>
    <col min="19" max="19" width="13.5703125" customWidth="1"/>
    <col min="20" max="64" width="8.7109375" customWidth="1"/>
  </cols>
  <sheetData>
    <row r="1" spans="1:19" ht="13.9" customHeight="1" x14ac:dyDescent="0.25">
      <c r="A1" s="151" t="s">
        <v>152</v>
      </c>
      <c r="B1" s="275" t="s">
        <v>153</v>
      </c>
      <c r="C1" s="275" t="s">
        <v>154</v>
      </c>
      <c r="D1" s="167" t="s">
        <v>155</v>
      </c>
      <c r="E1" s="168" t="s">
        <v>156</v>
      </c>
      <c r="F1" s="276" t="s">
        <v>157</v>
      </c>
      <c r="G1" s="278" t="s">
        <v>158</v>
      </c>
      <c r="H1" s="90"/>
      <c r="I1" s="267" t="s">
        <v>159</v>
      </c>
      <c r="J1" s="267"/>
      <c r="K1" s="267"/>
      <c r="L1" s="267"/>
      <c r="M1" s="91"/>
      <c r="N1" s="267" t="s">
        <v>160</v>
      </c>
      <c r="O1" s="267"/>
      <c r="P1" s="267"/>
      <c r="Q1" s="91"/>
      <c r="R1" s="274" t="s">
        <v>161</v>
      </c>
      <c r="S1" s="274"/>
    </row>
    <row r="2" spans="1:19" ht="15.75" thickBot="1" x14ac:dyDescent="0.3">
      <c r="A2" s="151" t="s">
        <v>162</v>
      </c>
      <c r="B2" s="275"/>
      <c r="C2" s="275"/>
      <c r="D2" s="169" t="s">
        <v>163</v>
      </c>
      <c r="E2" s="170" t="s">
        <v>163</v>
      </c>
      <c r="F2" s="276"/>
      <c r="G2" s="278"/>
      <c r="H2" s="92"/>
      <c r="I2" s="93" t="e">
        <f>SUM(G3,G4,G5,G7,G10,G12,G14,G17,G19)/SUM(F3,F4,F5,F7,F10,F12,F14,F17,F19)</f>
        <v>#DIV/0!</v>
      </c>
      <c r="J2" s="94" t="s">
        <v>164</v>
      </c>
      <c r="K2" s="95" t="e">
        <f>SQRT(1/SUM(F3,F4,F5,F7,F10,F12,F14,F17,F19))</f>
        <v>#DIV/0!</v>
      </c>
      <c r="L2" s="96" t="s">
        <v>165</v>
      </c>
      <c r="M2" s="91"/>
      <c r="N2" s="158">
        <f>Overview!$AA$11</f>
        <v>0.19504856112476671</v>
      </c>
      <c r="O2" s="159" t="s">
        <v>164</v>
      </c>
      <c r="P2" s="160" t="e">
        <f>Overview!$AB$11</f>
        <v>#DIV/0!</v>
      </c>
      <c r="Q2" s="91"/>
      <c r="R2" s="270" t="s">
        <v>166</v>
      </c>
      <c r="S2" s="270"/>
    </row>
    <row r="3" spans="1:19" ht="17.25" x14ac:dyDescent="0.25">
      <c r="A3" s="224">
        <v>46.5</v>
      </c>
      <c r="B3" s="225" t="s">
        <v>167</v>
      </c>
      <c r="C3" s="225" t="s">
        <v>168</v>
      </c>
      <c r="D3" s="212"/>
      <c r="E3" s="213"/>
      <c r="F3" s="97">
        <f t="shared" ref="F3:F20" si="0">IF(B3="-",0,IF(E3&lt;&gt;0,1/E3^2,0))</f>
        <v>0</v>
      </c>
      <c r="G3" s="98">
        <f>IF(D3&lt;&gt;0,D3*F3,0)</f>
        <v>0</v>
      </c>
      <c r="I3" s="99" t="e">
        <f>I2*27/0.33</f>
        <v>#DIV/0!</v>
      </c>
      <c r="J3" s="100" t="s">
        <v>164</v>
      </c>
      <c r="K3" s="101" t="e">
        <f>K2*27/0.33</f>
        <v>#DIV/0!</v>
      </c>
      <c r="L3" s="102" t="s">
        <v>169</v>
      </c>
      <c r="M3" s="91"/>
      <c r="N3" s="271" t="s">
        <v>170</v>
      </c>
      <c r="O3" s="271"/>
      <c r="P3" s="271"/>
      <c r="Q3" s="91"/>
      <c r="R3" s="272" t="s">
        <v>171</v>
      </c>
      <c r="S3" s="272"/>
    </row>
    <row r="4" spans="1:19" x14ac:dyDescent="0.25">
      <c r="A4" s="224">
        <v>63.29</v>
      </c>
      <c r="B4" s="225" t="s">
        <v>172</v>
      </c>
      <c r="C4" s="225" t="s">
        <v>168</v>
      </c>
      <c r="D4" s="212"/>
      <c r="E4" s="213"/>
      <c r="F4" s="103">
        <f t="shared" si="0"/>
        <v>0</v>
      </c>
      <c r="G4" s="104">
        <f>IF(D4&lt;&gt;0,D4*F4,0)</f>
        <v>0</v>
      </c>
      <c r="I4" s="267" t="s">
        <v>173</v>
      </c>
      <c r="J4" s="267"/>
      <c r="K4" s="267"/>
      <c r="L4" s="267"/>
      <c r="M4" s="91"/>
      <c r="N4" s="158" t="e">
        <f>Overview!$AG$11</f>
        <v>#DIV/0!</v>
      </c>
      <c r="O4" s="159" t="s">
        <v>164</v>
      </c>
      <c r="P4" s="160">
        <f>0.1</f>
        <v>0.1</v>
      </c>
      <c r="Q4" s="91"/>
      <c r="R4" s="270" t="s">
        <v>174</v>
      </c>
      <c r="S4" s="270"/>
    </row>
    <row r="5" spans="1:19" x14ac:dyDescent="0.25">
      <c r="A5" s="230">
        <v>93.31</v>
      </c>
      <c r="B5" s="225" t="s">
        <v>172</v>
      </c>
      <c r="C5" s="225" t="s">
        <v>168</v>
      </c>
      <c r="D5" s="212"/>
      <c r="E5" s="213"/>
      <c r="F5" s="103">
        <f t="shared" si="0"/>
        <v>0</v>
      </c>
      <c r="G5" s="104">
        <f t="shared" ref="G5:G20" si="1">IF(D5&lt;&gt;0,D5*F5,0)</f>
        <v>0</v>
      </c>
      <c r="I5" s="93" t="e">
        <f>SUM(G6,G8,G9,G11,G15,G13,G16,G20)/SUM(F6,F8,F9,F11,F13,F15,F16,F20)</f>
        <v>#DIV/0!</v>
      </c>
      <c r="J5" s="94" t="s">
        <v>164</v>
      </c>
      <c r="K5" s="95" t="e">
        <f>SQRT(1/SUM(F6,F8,F9,F11,F13,F15,F16,F20))</f>
        <v>#DIV/0!</v>
      </c>
      <c r="L5" s="96" t="s">
        <v>165</v>
      </c>
      <c r="M5" s="91"/>
      <c r="N5" s="271" t="s">
        <v>13</v>
      </c>
      <c r="O5" s="271"/>
      <c r="P5" s="271"/>
      <c r="Q5" s="91"/>
      <c r="R5" s="272" t="s">
        <v>175</v>
      </c>
      <c r="S5" s="272"/>
    </row>
    <row r="6" spans="1:19" x14ac:dyDescent="0.25">
      <c r="A6" s="226">
        <v>128.72</v>
      </c>
      <c r="B6" s="227" t="s">
        <v>176</v>
      </c>
      <c r="C6" s="227" t="s">
        <v>177</v>
      </c>
      <c r="D6" s="212"/>
      <c r="E6" s="213"/>
      <c r="F6" s="103">
        <f t="shared" si="0"/>
        <v>0</v>
      </c>
      <c r="G6" s="104">
        <f t="shared" si="1"/>
        <v>0</v>
      </c>
      <c r="I6" s="105" t="e">
        <f>I5*27/0.11</f>
        <v>#DIV/0!</v>
      </c>
      <c r="J6" s="106" t="s">
        <v>164</v>
      </c>
      <c r="K6" s="107" t="e">
        <f>K5*27/0.11</f>
        <v>#DIV/0!</v>
      </c>
      <c r="L6" s="108" t="s">
        <v>169</v>
      </c>
      <c r="M6" s="91"/>
      <c r="N6" s="158">
        <f>Overview!$D$11</f>
        <v>0</v>
      </c>
      <c r="O6" s="159" t="s">
        <v>164</v>
      </c>
      <c r="P6" s="160">
        <f>Overview!$E$11</f>
        <v>0</v>
      </c>
      <c r="Q6" s="91"/>
      <c r="R6" s="273" t="s">
        <v>178</v>
      </c>
      <c r="S6" s="273"/>
    </row>
    <row r="7" spans="1:19" x14ac:dyDescent="0.25">
      <c r="A7" s="230">
        <v>185.76</v>
      </c>
      <c r="B7" s="225" t="s">
        <v>179</v>
      </c>
      <c r="C7" s="225" t="s">
        <v>168</v>
      </c>
      <c r="D7" s="212"/>
      <c r="E7" s="213"/>
      <c r="F7" s="103">
        <f t="shared" si="0"/>
        <v>0</v>
      </c>
      <c r="G7" s="104">
        <f t="shared" si="1"/>
        <v>0</v>
      </c>
      <c r="I7" s="267" t="s">
        <v>180</v>
      </c>
      <c r="J7" s="267"/>
      <c r="K7" s="267"/>
      <c r="L7" s="267"/>
      <c r="M7" s="91"/>
      <c r="N7" s="256" t="s">
        <v>181</v>
      </c>
      <c r="O7" s="257"/>
      <c r="P7" s="258"/>
      <c r="Q7" s="91"/>
      <c r="R7" s="91"/>
      <c r="S7" s="109"/>
    </row>
    <row r="8" spans="1:19" ht="15" customHeight="1" x14ac:dyDescent="0.25">
      <c r="A8" s="226">
        <v>209.42</v>
      </c>
      <c r="B8" s="227" t="s">
        <v>176</v>
      </c>
      <c r="C8" s="227" t="s">
        <v>177</v>
      </c>
      <c r="D8" s="212"/>
      <c r="E8" s="213"/>
      <c r="F8" s="103">
        <f t="shared" si="0"/>
        <v>0</v>
      </c>
      <c r="G8" s="104">
        <f t="shared" si="1"/>
        <v>0</v>
      </c>
      <c r="I8" s="110">
        <f>D18</f>
        <v>0</v>
      </c>
      <c r="J8" s="94" t="s">
        <v>164</v>
      </c>
      <c r="K8" s="94">
        <f>E18</f>
        <v>0</v>
      </c>
      <c r="L8" s="111" t="s">
        <v>165</v>
      </c>
      <c r="M8" s="91"/>
      <c r="N8" s="113" t="e">
        <f>(((0.99685704+-0.23958774*LN(R18)+0.014597508*LN(R18)^2)/(1+-0.24153011*LN(R18)+0.015221787*LN(R18)^2))+((0.99685704+-0.23958774*LN(S18)+0.014597508*LN(S18)^2)/(1+-0.24153011*LN(S18)+0.015221787*LN(S18)^2)))/2</f>
        <v>#NUM!</v>
      </c>
      <c r="O8" s="114" t="s">
        <v>164</v>
      </c>
      <c r="P8" s="115" t="e">
        <f>N8*0.05</f>
        <v>#NUM!</v>
      </c>
      <c r="Q8" s="91"/>
      <c r="R8" s="217" t="s">
        <v>189</v>
      </c>
      <c r="S8" s="218" t="s">
        <v>215</v>
      </c>
    </row>
    <row r="9" spans="1:19" x14ac:dyDescent="0.25">
      <c r="A9" s="228">
        <v>238.71</v>
      </c>
      <c r="B9" s="227" t="s">
        <v>183</v>
      </c>
      <c r="C9" s="227" t="s">
        <v>177</v>
      </c>
      <c r="D9" s="212"/>
      <c r="E9" s="213"/>
      <c r="F9" s="103">
        <f t="shared" si="0"/>
        <v>0</v>
      </c>
      <c r="G9" s="104">
        <f t="shared" si="1"/>
        <v>0</v>
      </c>
      <c r="I9" s="112">
        <f>I8*27*1224</f>
        <v>0</v>
      </c>
      <c r="J9" s="107" t="s">
        <v>164</v>
      </c>
      <c r="K9" s="107">
        <f>K8*27*1224</f>
        <v>0</v>
      </c>
      <c r="L9" s="108" t="s">
        <v>169</v>
      </c>
      <c r="M9" s="91"/>
      <c r="N9" s="256" t="s">
        <v>187</v>
      </c>
      <c r="O9" s="257"/>
      <c r="P9" s="258"/>
      <c r="Q9" s="91"/>
      <c r="R9" s="116" t="s">
        <v>184</v>
      </c>
      <c r="S9" s="117">
        <v>0.03</v>
      </c>
    </row>
    <row r="10" spans="1:19" x14ac:dyDescent="0.25">
      <c r="A10" s="224">
        <v>295.10000000000002</v>
      </c>
      <c r="B10" s="225" t="s">
        <v>185</v>
      </c>
      <c r="C10" s="225" t="s">
        <v>168</v>
      </c>
      <c r="D10" s="212"/>
      <c r="E10" s="213"/>
      <c r="F10" s="103">
        <f t="shared" si="0"/>
        <v>0</v>
      </c>
      <c r="G10" s="104">
        <f t="shared" si="1"/>
        <v>0</v>
      </c>
      <c r="I10" s="118">
        <f>I9*100/1000000</f>
        <v>0</v>
      </c>
      <c r="J10" s="119" t="s">
        <v>164</v>
      </c>
      <c r="K10" s="119">
        <f>K9*100/1000000</f>
        <v>0</v>
      </c>
      <c r="L10" s="108" t="s">
        <v>186</v>
      </c>
      <c r="M10" s="91"/>
      <c r="N10" s="122">
        <f>IF(S20="on",IF(R20="Feldspar",12.5*0.7982*(1-((((0.99685704+-0.23958774*LN(R18)+0.014597508*LN(R18)^2)/(1+-0.24153011*LN(R18)+0.015221787*LN(R18)^2))+((0.99685704+-0.23958774*LN(S18)+0.014597508*LN(S18)^2)/(1+-0.24153011*LN(S18)+0.015221787*LN(S18)^2)))/2)),0.01),0)</f>
        <v>0</v>
      </c>
      <c r="O10" s="123" t="s">
        <v>164</v>
      </c>
      <c r="P10" s="121">
        <f>IF(S20="on",IF(R20="Feldspar",N10*SQRT((0.12/12.5)^2+(0.039/0.7982)^2 + (P8/(N8))^2),0.002),0)</f>
        <v>0</v>
      </c>
      <c r="Q10" s="91"/>
      <c r="R10" s="120" t="s">
        <v>188</v>
      </c>
      <c r="S10" s="121">
        <v>0.04</v>
      </c>
    </row>
    <row r="11" spans="1:19" x14ac:dyDescent="0.25">
      <c r="A11" s="226">
        <v>338.21</v>
      </c>
      <c r="B11" s="227" t="s">
        <v>176</v>
      </c>
      <c r="C11" s="227" t="s">
        <v>177</v>
      </c>
      <c r="D11" s="212"/>
      <c r="E11" s="213"/>
      <c r="F11" s="103">
        <f t="shared" si="0"/>
        <v>0</v>
      </c>
      <c r="G11" s="104">
        <f t="shared" si="1"/>
        <v>0</v>
      </c>
      <c r="I11" s="268" t="s">
        <v>52</v>
      </c>
      <c r="J11" s="268"/>
      <c r="K11" s="268"/>
      <c r="L11" s="269"/>
      <c r="M11" s="91"/>
      <c r="N11" s="280" t="s">
        <v>214</v>
      </c>
      <c r="O11" s="281"/>
      <c r="P11" s="282"/>
      <c r="Q11" s="91"/>
      <c r="R11" s="152" t="s">
        <v>189</v>
      </c>
      <c r="S11" s="161">
        <f>IF(Overview!AM11="silt",IF(Overview!K11="lin",0.03,IF(Overview!K11="exp",0.04,"missing info")),0)</f>
        <v>0</v>
      </c>
    </row>
    <row r="12" spans="1:19" x14ac:dyDescent="0.25">
      <c r="A12" s="224">
        <v>351.85</v>
      </c>
      <c r="B12" s="225" t="s">
        <v>185</v>
      </c>
      <c r="C12" s="225" t="s">
        <v>168</v>
      </c>
      <c r="D12" s="212"/>
      <c r="E12" s="213"/>
      <c r="F12" s="103">
        <f t="shared" si="0"/>
        <v>0</v>
      </c>
      <c r="G12" s="104">
        <f t="shared" si="1"/>
        <v>0</v>
      </c>
      <c r="I12" s="268"/>
      <c r="J12" s="268"/>
      <c r="K12" s="268"/>
      <c r="L12" s="269"/>
      <c r="M12" s="91"/>
      <c r="N12" s="256" t="s">
        <v>216</v>
      </c>
      <c r="O12" s="257"/>
      <c r="P12" s="258"/>
      <c r="Q12" s="91"/>
      <c r="R12" s="91"/>
      <c r="S12" s="109"/>
    </row>
    <row r="13" spans="1:19" x14ac:dyDescent="0.25">
      <c r="A13" s="228">
        <v>583.17999999999995</v>
      </c>
      <c r="B13" s="229" t="s">
        <v>190</v>
      </c>
      <c r="C13" s="227" t="s">
        <v>177</v>
      </c>
      <c r="D13" s="212"/>
      <c r="E13" s="213"/>
      <c r="F13" s="103">
        <f t="shared" si="0"/>
        <v>0</v>
      </c>
      <c r="G13" s="104">
        <f t="shared" si="1"/>
        <v>0</v>
      </c>
      <c r="I13" s="124"/>
      <c r="J13" s="125" t="s">
        <v>191</v>
      </c>
      <c r="K13" s="125" t="s">
        <v>192</v>
      </c>
      <c r="L13" s="126" t="s">
        <v>193</v>
      </c>
      <c r="M13" s="91"/>
      <c r="N13" s="130" t="e">
        <f>D7/(D4+D5)</f>
        <v>#DIV/0!</v>
      </c>
      <c r="O13" s="123" t="s">
        <v>164</v>
      </c>
      <c r="P13" s="131" t="e">
        <f>SQRT((E7^2/(D4+D5)^2)+(D7^2*(E4^2+E5^2)/(D4+D5)^4))</f>
        <v>#DIV/0!</v>
      </c>
      <c r="Q13" s="91"/>
      <c r="R13" s="153" t="s">
        <v>194</v>
      </c>
      <c r="S13" s="162">
        <f>Overview!$N$11</f>
        <v>0</v>
      </c>
    </row>
    <row r="14" spans="1:19" x14ac:dyDescent="0.25">
      <c r="A14" s="224">
        <v>609.22</v>
      </c>
      <c r="B14" s="225" t="s">
        <v>195</v>
      </c>
      <c r="C14" s="225" t="s">
        <v>168</v>
      </c>
      <c r="D14" s="212"/>
      <c r="E14" s="213"/>
      <c r="F14" s="103">
        <f t="shared" si="0"/>
        <v>0</v>
      </c>
      <c r="G14" s="104">
        <f t="shared" si="1"/>
        <v>0</v>
      </c>
      <c r="I14" s="127" t="s">
        <v>196</v>
      </c>
      <c r="J14" s="128" t="e">
        <f>(I6*0.0479)+(I3*0.1116)+(I10*0.2491)</f>
        <v>#DIV/0!</v>
      </c>
      <c r="K14" s="128" t="e">
        <f>(I6*0.0277*(1-0.171))+(I3*0.1457*(1-0.117))+(I10*(0.7982+0.019)*(1-0.0494))</f>
        <v>#DIV/0!</v>
      </c>
      <c r="L14" s="129" t="e">
        <f>(I6*0.644*S11)+(I3*2.22*S11)</f>
        <v>#DIV/0!</v>
      </c>
      <c r="M14" s="91"/>
      <c r="N14" s="259" t="s">
        <v>217</v>
      </c>
      <c r="O14" s="260"/>
      <c r="P14" s="261"/>
      <c r="Q14" s="91"/>
      <c r="R14" s="154" t="s">
        <v>197</v>
      </c>
      <c r="S14" s="163">
        <f>Overview!$O$11</f>
        <v>0</v>
      </c>
    </row>
    <row r="15" spans="1:19" x14ac:dyDescent="0.25">
      <c r="A15" s="228">
        <v>911.1</v>
      </c>
      <c r="B15" s="227" t="s">
        <v>176</v>
      </c>
      <c r="C15" s="227" t="s">
        <v>177</v>
      </c>
      <c r="D15" s="212"/>
      <c r="E15" s="213"/>
      <c r="F15" s="103">
        <f t="shared" si="0"/>
        <v>0</v>
      </c>
      <c r="G15" s="104">
        <f t="shared" si="1"/>
        <v>0</v>
      </c>
      <c r="I15" s="127" t="s">
        <v>198</v>
      </c>
      <c r="J15" s="128" t="e">
        <f>SQRT((0.0479*K6)^2+(0.1116*K3)^2+(0.2491*K10)^2)</f>
        <v>#DIV/0!</v>
      </c>
      <c r="K15" s="128" t="e">
        <f>SQRT((0.0277*(1-0.171)*K6)^2+(I6*0.0277*0.013)^2+(0.1457*(1-0.117)*K3)^2+(I3*0.1457*0.011)^2+(0.801*(1-0.0494)*K10)^2+(I10*0.801*0.007)^2)</f>
        <v>#DIV/0!</v>
      </c>
      <c r="L15" s="132" t="e">
        <f>IF(L14=0,0,(SQRT((K6*0.644)^2+(K3*2.22)^2)*S11))</f>
        <v>#DIV/0!</v>
      </c>
      <c r="M15" s="91"/>
      <c r="N15" s="219" t="e">
        <f>D9/(D6+D8+D11+D15+D16)</f>
        <v>#DIV/0!</v>
      </c>
      <c r="O15" s="123" t="s">
        <v>164</v>
      </c>
      <c r="P15" s="220" t="e">
        <f>SQRT((E9^2/(D6+D8+D11+D15+D16)^2)+(D9^2*(E6^2+E8^2+E11^2+E15^2+E16^2)/(D6+D8+D11+D15+D16)^4))</f>
        <v>#DIV/0!</v>
      </c>
      <c r="Q15" s="91"/>
      <c r="R15" s="91"/>
      <c r="S15" s="109"/>
    </row>
    <row r="16" spans="1:19" x14ac:dyDescent="0.25">
      <c r="A16" s="226">
        <v>968.93</v>
      </c>
      <c r="B16" s="227" t="s">
        <v>176</v>
      </c>
      <c r="C16" s="227" t="s">
        <v>177</v>
      </c>
      <c r="D16" s="212"/>
      <c r="E16" s="213"/>
      <c r="F16" s="103">
        <f t="shared" si="0"/>
        <v>0</v>
      </c>
      <c r="G16" s="104">
        <f t="shared" si="1"/>
        <v>0</v>
      </c>
      <c r="I16" s="127" t="s">
        <v>199</v>
      </c>
      <c r="J16" s="128" t="e">
        <f>J14/(1+1.14*N4)</f>
        <v>#DIV/0!</v>
      </c>
      <c r="K16" s="128" t="e">
        <f>K14/(1+1.25*N4)</f>
        <v>#DIV/0!</v>
      </c>
      <c r="L16" s="129" t="e">
        <f>L14/(1+1.5*N4)</f>
        <v>#DIV/0!</v>
      </c>
      <c r="M16" s="91"/>
      <c r="N16" s="262" t="s">
        <v>200</v>
      </c>
      <c r="O16" s="262"/>
      <c r="P16" s="262"/>
      <c r="Q16" s="133"/>
      <c r="R16" s="263" t="s">
        <v>201</v>
      </c>
      <c r="S16" s="264"/>
    </row>
    <row r="17" spans="1:19" ht="15.75" thickBot="1" x14ac:dyDescent="0.3">
      <c r="A17" s="230">
        <v>1120.1600000000001</v>
      </c>
      <c r="B17" s="225" t="s">
        <v>195</v>
      </c>
      <c r="C17" s="225" t="s">
        <v>168</v>
      </c>
      <c r="D17" s="212"/>
      <c r="E17" s="213"/>
      <c r="F17" s="103">
        <f t="shared" si="0"/>
        <v>0</v>
      </c>
      <c r="G17" s="104">
        <f t="shared" si="1"/>
        <v>0</v>
      </c>
      <c r="I17" s="134" t="s">
        <v>202</v>
      </c>
      <c r="J17" s="135" t="e">
        <f>SQRT(((J15/(1+1.14*N4))^2+((J14*1.14*P4)/(1+1.14*N4)^2)^2))</f>
        <v>#DIV/0!</v>
      </c>
      <c r="K17" s="135" t="e">
        <f>SQRT((K15/(1+1.25*N4))^2+((K14*1.25*P4)/(1+1.25*N4)^2)^2)</f>
        <v>#DIV/0!</v>
      </c>
      <c r="L17" s="136" t="e">
        <f>SQRT((L15/(1+1.5*N4))^2+((L14*1.5*P4)/(1+1.5*N4)^2)^2)</f>
        <v>#DIV/0!</v>
      </c>
      <c r="M17" s="91"/>
      <c r="N17" s="137" t="e">
        <f>J16+K16+L16+N2+N10</f>
        <v>#DIV/0!</v>
      </c>
      <c r="O17" s="94" t="s">
        <v>164</v>
      </c>
      <c r="P17" s="138" t="e">
        <f>SQRT(J17^2+K17^2+L17^2+P2^2+P10^2)</f>
        <v>#DIV/0!</v>
      </c>
      <c r="Q17" s="139"/>
      <c r="R17" s="155" t="s">
        <v>203</v>
      </c>
      <c r="S17" s="156" t="s">
        <v>204</v>
      </c>
    </row>
    <row r="18" spans="1:19" x14ac:dyDescent="0.25">
      <c r="A18" s="231">
        <v>1460.91</v>
      </c>
      <c r="B18" s="232" t="s">
        <v>205</v>
      </c>
      <c r="C18" s="232" t="s">
        <v>180</v>
      </c>
      <c r="D18" s="212"/>
      <c r="E18" s="213"/>
      <c r="F18" s="103">
        <f t="shared" si="0"/>
        <v>0</v>
      </c>
      <c r="G18" s="104">
        <f t="shared" si="1"/>
        <v>0</v>
      </c>
      <c r="I18" s="265" t="s">
        <v>206</v>
      </c>
      <c r="J18" s="265"/>
      <c r="K18" s="265"/>
      <c r="L18" s="265"/>
      <c r="M18" s="91"/>
      <c r="N18" s="266" t="s">
        <v>17</v>
      </c>
      <c r="O18" s="266"/>
      <c r="P18" s="266"/>
      <c r="Q18" s="139"/>
      <c r="R18" s="164">
        <f>Overview!$AN$11</f>
        <v>0</v>
      </c>
      <c r="S18" s="165">
        <f>Overview!$AO$11</f>
        <v>0</v>
      </c>
    </row>
    <row r="19" spans="1:19" ht="15.75" thickBot="1" x14ac:dyDescent="0.3">
      <c r="A19" s="230">
        <v>1764.83</v>
      </c>
      <c r="B19" s="225" t="s">
        <v>195</v>
      </c>
      <c r="C19" s="225" t="s">
        <v>168</v>
      </c>
      <c r="D19" s="212"/>
      <c r="E19" s="213"/>
      <c r="F19" s="103">
        <f t="shared" si="0"/>
        <v>0</v>
      </c>
      <c r="G19" s="104">
        <f t="shared" si="1"/>
        <v>0</v>
      </c>
      <c r="I19" s="91"/>
      <c r="J19" s="91"/>
      <c r="K19" s="91"/>
      <c r="L19" s="91"/>
      <c r="M19" s="91"/>
      <c r="N19" s="140" t="e">
        <f>N6*1000/N17</f>
        <v>#DIV/0!</v>
      </c>
      <c r="O19" s="141" t="s">
        <v>164</v>
      </c>
      <c r="P19" s="142" t="e">
        <f>N19*SQRT((P6/N6)^2+(P17/N17)^2)</f>
        <v>#DIV/0!</v>
      </c>
      <c r="Q19" s="139"/>
      <c r="R19" s="143"/>
      <c r="S19" s="144"/>
    </row>
    <row r="20" spans="1:19" ht="15.75" thickBot="1" x14ac:dyDescent="0.3">
      <c r="A20" s="226">
        <v>2615.8200000000002</v>
      </c>
      <c r="B20" s="229" t="s">
        <v>190</v>
      </c>
      <c r="C20" s="229" t="s">
        <v>177</v>
      </c>
      <c r="D20" s="214"/>
      <c r="E20" s="215"/>
      <c r="F20" s="145">
        <f t="shared" si="0"/>
        <v>0</v>
      </c>
      <c r="G20" s="146">
        <f t="shared" si="1"/>
        <v>0</v>
      </c>
      <c r="I20" s="254" t="s">
        <v>207</v>
      </c>
      <c r="J20" s="254"/>
      <c r="K20" s="254"/>
      <c r="L20" s="254"/>
      <c r="M20" s="91"/>
      <c r="N20" s="255" t="s">
        <v>230</v>
      </c>
      <c r="O20" s="255"/>
      <c r="P20" s="255"/>
      <c r="Q20" s="147"/>
      <c r="R20" s="221" t="str">
        <f>Overview!$AL$11</f>
        <v>Quartz</v>
      </c>
      <c r="S20" s="223">
        <f>Overview!$AP$11</f>
        <v>0</v>
      </c>
    </row>
    <row r="25" spans="1:19" x14ac:dyDescent="0.25">
      <c r="I25" s="45"/>
    </row>
    <row r="29" spans="1:19" x14ac:dyDescent="0.25">
      <c r="H29" s="216"/>
    </row>
    <row r="34" spans="15:15" x14ac:dyDescent="0.25">
      <c r="O34" s="166"/>
    </row>
  </sheetData>
  <sheetProtection sheet="1" objects="1" scenarios="1"/>
  <protectedRanges>
    <protectedRange sqref="B3:B20" name="Intervalo1"/>
  </protectedRanges>
  <mergeCells count="28">
    <mergeCell ref="B1:B2"/>
    <mergeCell ref="C1:C2"/>
    <mergeCell ref="F1:F2"/>
    <mergeCell ref="G1:G2"/>
    <mergeCell ref="I1:L1"/>
    <mergeCell ref="N1:P1"/>
    <mergeCell ref="R1:S1"/>
    <mergeCell ref="R2:S2"/>
    <mergeCell ref="N3:P3"/>
    <mergeCell ref="R3:S3"/>
    <mergeCell ref="I4:L4"/>
    <mergeCell ref="R4:S4"/>
    <mergeCell ref="N5:P5"/>
    <mergeCell ref="R5:S5"/>
    <mergeCell ref="R6:S6"/>
    <mergeCell ref="R16:S16"/>
    <mergeCell ref="I18:L18"/>
    <mergeCell ref="N18:P18"/>
    <mergeCell ref="I7:L7"/>
    <mergeCell ref="I11:L12"/>
    <mergeCell ref="I20:L20"/>
    <mergeCell ref="N20:P20"/>
    <mergeCell ref="N7:P7"/>
    <mergeCell ref="N9:P9"/>
    <mergeCell ref="N12:P12"/>
    <mergeCell ref="N11:P11"/>
    <mergeCell ref="N14:P14"/>
    <mergeCell ref="N16:P16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C8EBA997-D8E4-49F6-BA46-CC06D9F5BD83}">
          <x14:formula1>
            <xm:f>'Occult Data'!$O$1:$O$2</xm:f>
          </x14:formula1>
          <xm:sqref>B18</xm:sqref>
        </x14:dataValidation>
        <x14:dataValidation type="list" allowBlank="1" showInputMessage="1" showErrorMessage="1" xr:uid="{E2556206-6D54-4F53-82DE-85B8B2EE1CED}">
          <x14:formula1>
            <xm:f>'Occult Data'!$N$1:$N$2</xm:f>
          </x14:formula1>
          <xm:sqref>B3</xm:sqref>
        </x14:dataValidation>
        <x14:dataValidation type="list" allowBlank="1" showInputMessage="1" showErrorMessage="1" xr:uid="{686104B3-64AD-4CBE-8949-6E22FD99D240}">
          <x14:formula1>
            <xm:f>'Occult Data'!$M$1:$M$2</xm:f>
          </x14:formula1>
          <xm:sqref>B4:B5</xm:sqref>
        </x14:dataValidation>
        <x14:dataValidation type="list" allowBlank="1" showInputMessage="1" showErrorMessage="1" xr:uid="{BA61B181-7EE0-4BF3-90FD-9BDB9567BDF7}">
          <x14:formula1>
            <xm:f>'Occult Data'!$L$1:$L$2</xm:f>
          </x14:formula1>
          <xm:sqref>B7</xm:sqref>
        </x14:dataValidation>
        <x14:dataValidation type="list" allowBlank="1" showInputMessage="1" showErrorMessage="1" xr:uid="{1DCE711B-C62D-4218-9914-8606F8CCC746}">
          <x14:formula1>
            <xm:f>'Occult Data'!$K$1:$K$2</xm:f>
          </x14:formula1>
          <xm:sqref>B12 B10</xm:sqref>
        </x14:dataValidation>
        <x14:dataValidation type="list" allowBlank="1" showInputMessage="1" showErrorMessage="1" xr:uid="{FF28460B-14F6-4443-B998-460ED22CB4DA}">
          <x14:formula1>
            <xm:f>'Occult Data'!$J$1:$J$2</xm:f>
          </x14:formula1>
          <xm:sqref>B19 B17 B14</xm:sqref>
        </x14:dataValidation>
        <x14:dataValidation type="list" allowBlank="1" showInputMessage="1" showErrorMessage="1" xr:uid="{C5D00CE3-1891-4781-B29F-D4765EA40349}">
          <x14:formula1>
            <xm:f>'Occult Data'!$I$1:$I$2</xm:f>
          </x14:formula1>
          <xm:sqref>B9</xm:sqref>
        </x14:dataValidation>
        <x14:dataValidation type="list" allowBlank="1" showInputMessage="1" showErrorMessage="1" xr:uid="{1635BBE4-5289-448A-92E1-5FD4C3284AD2}">
          <x14:formula1>
            <xm:f>'Occult Data'!$H$1:$H$2</xm:f>
          </x14:formula1>
          <xm:sqref>B6 B8 B11 B15:B16</xm:sqref>
        </x14:dataValidation>
        <x14:dataValidation type="list" allowBlank="1" showInputMessage="1" showErrorMessage="1" xr:uid="{A9E4F5E9-6FFF-4572-A7C9-47948CAD16A3}">
          <x14:formula1>
            <xm:f>'Occult Data'!$G$1:$G$2</xm:f>
          </x14:formula1>
          <xm:sqref>B20 B13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S35"/>
  <sheetViews>
    <sheetView zoomScaleNormal="100" workbookViewId="0">
      <selection activeCell="B3" sqref="B3:B20"/>
    </sheetView>
  </sheetViews>
  <sheetFormatPr defaultColWidth="11.5703125" defaultRowHeight="15" x14ac:dyDescent="0.25"/>
  <cols>
    <col min="1" max="1" width="9.28515625" customWidth="1"/>
    <col min="2" max="2" width="8.28515625" customWidth="1"/>
    <col min="3" max="3" width="6.85546875" customWidth="1"/>
    <col min="4" max="4" width="11.85546875" customWidth="1"/>
    <col min="5" max="5" width="13.140625" customWidth="1"/>
    <col min="6" max="6" width="10.85546875" customWidth="1"/>
    <col min="7" max="7" width="11.28515625" customWidth="1"/>
    <col min="8" max="8" width="3.140625" customWidth="1"/>
    <col min="9" max="9" width="15.28515625" customWidth="1"/>
    <col min="10" max="10" width="10.7109375" customWidth="1"/>
    <col min="11" max="11" width="13.140625" customWidth="1"/>
    <col min="13" max="13" width="3.140625" customWidth="1"/>
    <col min="14" max="14" width="11.7109375" customWidth="1"/>
    <col min="15" max="16" width="10" customWidth="1"/>
    <col min="17" max="17" width="3.140625" customWidth="1"/>
    <col min="18" max="18" width="14.28515625" customWidth="1"/>
    <col min="19" max="19" width="13.5703125" customWidth="1"/>
    <col min="20" max="64" width="8.7109375" customWidth="1"/>
  </cols>
  <sheetData>
    <row r="1" spans="1:19" ht="13.9" customHeight="1" x14ac:dyDescent="0.25">
      <c r="A1" s="180" t="s">
        <v>152</v>
      </c>
      <c r="B1" s="302" t="s">
        <v>153</v>
      </c>
      <c r="C1" s="302" t="s">
        <v>154</v>
      </c>
      <c r="D1" s="194" t="s">
        <v>155</v>
      </c>
      <c r="E1" s="195" t="s">
        <v>156</v>
      </c>
      <c r="F1" s="303" t="s">
        <v>157</v>
      </c>
      <c r="G1" s="304" t="s">
        <v>158</v>
      </c>
      <c r="H1" s="90"/>
      <c r="I1" s="298" t="s">
        <v>159</v>
      </c>
      <c r="J1" s="298"/>
      <c r="K1" s="298"/>
      <c r="L1" s="298"/>
      <c r="M1" s="91"/>
      <c r="N1" s="298" t="s">
        <v>160</v>
      </c>
      <c r="O1" s="298"/>
      <c r="P1" s="298"/>
      <c r="Q1" s="91"/>
      <c r="R1" s="274" t="s">
        <v>161</v>
      </c>
      <c r="S1" s="274"/>
    </row>
    <row r="2" spans="1:19" ht="15.75" thickBot="1" x14ac:dyDescent="0.3">
      <c r="A2" s="180" t="s">
        <v>162</v>
      </c>
      <c r="B2" s="302"/>
      <c r="C2" s="302"/>
      <c r="D2" s="196" t="s">
        <v>163</v>
      </c>
      <c r="E2" s="197" t="s">
        <v>163</v>
      </c>
      <c r="F2" s="303"/>
      <c r="G2" s="304"/>
      <c r="H2" s="92"/>
      <c r="I2" s="93" t="e">
        <f>SUM(G3,G4,G5,G7,G10,G12,G14,G17,G19)/SUM(F3,F4,F5,F7,F10,F12,F14,F17,F19)</f>
        <v>#DIV/0!</v>
      </c>
      <c r="J2" s="94" t="s">
        <v>164</v>
      </c>
      <c r="K2" s="95" t="e">
        <f>SQRT(1/SUM(F3,F4,F5,F7,F10,F12,F14,F17,F19))</f>
        <v>#DIV/0!</v>
      </c>
      <c r="L2" s="96" t="s">
        <v>165</v>
      </c>
      <c r="M2" s="91"/>
      <c r="N2" s="172">
        <f>Overview!$AA$12</f>
        <v>0.19504856112476671</v>
      </c>
      <c r="O2" s="173" t="s">
        <v>164</v>
      </c>
      <c r="P2" s="174" t="e">
        <f>Overview!$AB$12</f>
        <v>#DIV/0!</v>
      </c>
      <c r="Q2" s="91"/>
      <c r="R2" s="270" t="s">
        <v>166</v>
      </c>
      <c r="S2" s="270"/>
    </row>
    <row r="3" spans="1:19" ht="17.25" x14ac:dyDescent="0.25">
      <c r="A3" s="224">
        <v>46.5</v>
      </c>
      <c r="B3" s="225" t="s">
        <v>167</v>
      </c>
      <c r="C3" s="225" t="s">
        <v>168</v>
      </c>
      <c r="D3" s="212"/>
      <c r="E3" s="213"/>
      <c r="F3" s="97">
        <f t="shared" ref="F3:F20" si="0">IF(B3="-",0,IF(E3&lt;&gt;0,1/E3^2,0))</f>
        <v>0</v>
      </c>
      <c r="G3" s="98">
        <f>IF(D3&lt;&gt;0,D3*F3,0)</f>
        <v>0</v>
      </c>
      <c r="I3" s="99" t="e">
        <f>I2*27/0.33</f>
        <v>#DIV/0!</v>
      </c>
      <c r="J3" s="100" t="s">
        <v>164</v>
      </c>
      <c r="K3" s="101" t="e">
        <f>K2*27/0.33</f>
        <v>#DIV/0!</v>
      </c>
      <c r="L3" s="102" t="s">
        <v>169</v>
      </c>
      <c r="M3" s="91"/>
      <c r="N3" s="301" t="s">
        <v>170</v>
      </c>
      <c r="O3" s="301"/>
      <c r="P3" s="301"/>
      <c r="Q3" s="91"/>
      <c r="R3" s="272" t="s">
        <v>171</v>
      </c>
      <c r="S3" s="272"/>
    </row>
    <row r="4" spans="1:19" x14ac:dyDescent="0.25">
      <c r="A4" s="224">
        <v>63.29</v>
      </c>
      <c r="B4" s="225" t="s">
        <v>172</v>
      </c>
      <c r="C4" s="225" t="s">
        <v>168</v>
      </c>
      <c r="D4" s="212"/>
      <c r="E4" s="213"/>
      <c r="F4" s="103">
        <f t="shared" si="0"/>
        <v>0</v>
      </c>
      <c r="G4" s="104">
        <f>IF(D4&lt;&gt;0,D4*F4,0)</f>
        <v>0</v>
      </c>
      <c r="I4" s="298" t="s">
        <v>173</v>
      </c>
      <c r="J4" s="298"/>
      <c r="K4" s="298"/>
      <c r="L4" s="298"/>
      <c r="M4" s="91"/>
      <c r="N4" s="172" t="e">
        <f>Overview!$AG$12</f>
        <v>#DIV/0!</v>
      </c>
      <c r="O4" s="173" t="s">
        <v>164</v>
      </c>
      <c r="P4" s="174">
        <f>0.1</f>
        <v>0.1</v>
      </c>
      <c r="Q4" s="91"/>
      <c r="R4" s="270" t="s">
        <v>174</v>
      </c>
      <c r="S4" s="270"/>
    </row>
    <row r="5" spans="1:19" x14ac:dyDescent="0.25">
      <c r="A5" s="230">
        <v>93.31</v>
      </c>
      <c r="B5" s="225" t="s">
        <v>172</v>
      </c>
      <c r="C5" s="225" t="s">
        <v>168</v>
      </c>
      <c r="D5" s="212"/>
      <c r="E5" s="213"/>
      <c r="F5" s="103">
        <f t="shared" si="0"/>
        <v>0</v>
      </c>
      <c r="G5" s="104">
        <f t="shared" ref="G5:G20" si="1">IF(D5&lt;&gt;0,D5*F5,0)</f>
        <v>0</v>
      </c>
      <c r="I5" s="93" t="e">
        <f>SUM(G6,G8,G9,G11,G15,G13,G16,G20)/SUM(F6,F8,F9,F11,F13,F15,F16,F20)</f>
        <v>#DIV/0!</v>
      </c>
      <c r="J5" s="94" t="s">
        <v>164</v>
      </c>
      <c r="K5" s="95" t="e">
        <f>SQRT(1/SUM(F6,F8,F9,F11,F13,F15,F16,F20))</f>
        <v>#DIV/0!</v>
      </c>
      <c r="L5" s="96" t="s">
        <v>165</v>
      </c>
      <c r="M5" s="91"/>
      <c r="N5" s="301" t="s">
        <v>13</v>
      </c>
      <c r="O5" s="301"/>
      <c r="P5" s="301"/>
      <c r="Q5" s="91"/>
      <c r="R5" s="272" t="s">
        <v>175</v>
      </c>
      <c r="S5" s="272"/>
    </row>
    <row r="6" spans="1:19" x14ac:dyDescent="0.25">
      <c r="A6" s="226">
        <v>128.72</v>
      </c>
      <c r="B6" s="227" t="s">
        <v>176</v>
      </c>
      <c r="C6" s="227" t="s">
        <v>177</v>
      </c>
      <c r="D6" s="212"/>
      <c r="E6" s="213"/>
      <c r="F6" s="103">
        <f t="shared" si="0"/>
        <v>0</v>
      </c>
      <c r="G6" s="104">
        <f t="shared" si="1"/>
        <v>0</v>
      </c>
      <c r="I6" s="105" t="e">
        <f>I5*27/0.11</f>
        <v>#DIV/0!</v>
      </c>
      <c r="J6" s="106" t="s">
        <v>164</v>
      </c>
      <c r="K6" s="107" t="e">
        <f>K5*27/0.11</f>
        <v>#DIV/0!</v>
      </c>
      <c r="L6" s="108" t="s">
        <v>169</v>
      </c>
      <c r="M6" s="91"/>
      <c r="N6" s="172">
        <f>Overview!$D$12</f>
        <v>0</v>
      </c>
      <c r="O6" s="173" t="s">
        <v>164</v>
      </c>
      <c r="P6" s="174">
        <f>Overview!$E$12</f>
        <v>0</v>
      </c>
      <c r="Q6" s="91"/>
      <c r="R6" s="273" t="s">
        <v>178</v>
      </c>
      <c r="S6" s="273"/>
    </row>
    <row r="7" spans="1:19" x14ac:dyDescent="0.25">
      <c r="A7" s="230">
        <v>185.76</v>
      </c>
      <c r="B7" s="225" t="s">
        <v>179</v>
      </c>
      <c r="C7" s="225" t="s">
        <v>168</v>
      </c>
      <c r="D7" s="212"/>
      <c r="E7" s="213"/>
      <c r="F7" s="103">
        <f t="shared" si="0"/>
        <v>0</v>
      </c>
      <c r="G7" s="104">
        <f t="shared" si="1"/>
        <v>0</v>
      </c>
      <c r="I7" s="298" t="s">
        <v>180</v>
      </c>
      <c r="J7" s="298"/>
      <c r="K7" s="298"/>
      <c r="L7" s="298"/>
      <c r="M7" s="91"/>
      <c r="N7" s="290" t="s">
        <v>181</v>
      </c>
      <c r="O7" s="291"/>
      <c r="P7" s="292"/>
      <c r="Q7" s="91"/>
      <c r="R7" s="91"/>
      <c r="S7" s="109"/>
    </row>
    <row r="8" spans="1:19" ht="15" customHeight="1" x14ac:dyDescent="0.25">
      <c r="A8" s="226">
        <v>209.42</v>
      </c>
      <c r="B8" s="227" t="s">
        <v>176</v>
      </c>
      <c r="C8" s="227" t="s">
        <v>177</v>
      </c>
      <c r="D8" s="212"/>
      <c r="E8" s="213"/>
      <c r="F8" s="103">
        <f t="shared" si="0"/>
        <v>0</v>
      </c>
      <c r="G8" s="104">
        <f t="shared" si="1"/>
        <v>0</v>
      </c>
      <c r="I8" s="110">
        <f>D18</f>
        <v>0</v>
      </c>
      <c r="J8" s="94" t="s">
        <v>164</v>
      </c>
      <c r="K8" s="94">
        <f>E18</f>
        <v>0</v>
      </c>
      <c r="L8" s="111" t="s">
        <v>165</v>
      </c>
      <c r="M8" s="91"/>
      <c r="N8" s="113" t="e">
        <f>(((0.99685704+-0.23958774*LN(R18)+0.014597508*LN(R18)^2)/(1+-0.24153011*LN(R18)+0.015221787*LN(R18)^2))+((0.99685704+-0.23958774*LN(S18)+0.014597508*LN(S18)^2)/(1+-0.24153011*LN(S18)+0.015221787*LN(S18)^2)))/2</f>
        <v>#NUM!</v>
      </c>
      <c r="O8" s="114" t="s">
        <v>164</v>
      </c>
      <c r="P8" s="115" t="e">
        <f>N8*0.05</f>
        <v>#NUM!</v>
      </c>
      <c r="Q8" s="91"/>
      <c r="R8" s="217" t="s">
        <v>189</v>
      </c>
      <c r="S8" s="218" t="s">
        <v>215</v>
      </c>
    </row>
    <row r="9" spans="1:19" x14ac:dyDescent="0.25">
      <c r="A9" s="228">
        <v>238.71</v>
      </c>
      <c r="B9" s="227" t="s">
        <v>183</v>
      </c>
      <c r="C9" s="227" t="s">
        <v>177</v>
      </c>
      <c r="D9" s="212"/>
      <c r="E9" s="213"/>
      <c r="F9" s="103">
        <f t="shared" si="0"/>
        <v>0</v>
      </c>
      <c r="G9" s="104">
        <f t="shared" si="1"/>
        <v>0</v>
      </c>
      <c r="I9" s="112">
        <f>I8*27*1224</f>
        <v>0</v>
      </c>
      <c r="J9" s="107" t="s">
        <v>164</v>
      </c>
      <c r="K9" s="107">
        <f>K8*27*1224</f>
        <v>0</v>
      </c>
      <c r="L9" s="108" t="s">
        <v>169</v>
      </c>
      <c r="M9" s="91"/>
      <c r="N9" s="290" t="s">
        <v>187</v>
      </c>
      <c r="O9" s="291"/>
      <c r="P9" s="292"/>
      <c r="Q9" s="91"/>
      <c r="R9" s="116" t="s">
        <v>184</v>
      </c>
      <c r="S9" s="117">
        <v>0.03</v>
      </c>
    </row>
    <row r="10" spans="1:19" x14ac:dyDescent="0.25">
      <c r="A10" s="224">
        <v>295.10000000000002</v>
      </c>
      <c r="B10" s="225" t="s">
        <v>185</v>
      </c>
      <c r="C10" s="225" t="s">
        <v>168</v>
      </c>
      <c r="D10" s="212"/>
      <c r="E10" s="213"/>
      <c r="F10" s="103">
        <f t="shared" si="0"/>
        <v>0</v>
      </c>
      <c r="G10" s="104">
        <f t="shared" si="1"/>
        <v>0</v>
      </c>
      <c r="I10" s="118">
        <f>I9*100/1000000</f>
        <v>0</v>
      </c>
      <c r="J10" s="119" t="s">
        <v>164</v>
      </c>
      <c r="K10" s="119">
        <f>K9*100/1000000</f>
        <v>0</v>
      </c>
      <c r="L10" s="108" t="s">
        <v>186</v>
      </c>
      <c r="M10" s="91"/>
      <c r="N10" s="122">
        <f>IF(S20="on",IF(R20="Feldspar",12.5*0.7982*(1-((((0.99685704+-0.23958774*LN(R18)+0.014597508*LN(R18)^2)/(1+-0.24153011*LN(R18)+0.015221787*LN(R18)^2))+((0.99685704+-0.23958774*LN(S18)+0.014597508*LN(S18)^2)/(1+-0.24153011*LN(S18)+0.015221787*LN(S18)^2)))/2)),0.01),0)</f>
        <v>0</v>
      </c>
      <c r="O10" s="123" t="s">
        <v>164</v>
      </c>
      <c r="P10" s="121">
        <f>IF(S20="on",IF(R20="Feldspar",N10*SQRT((0.12/12.5)^2+(0.039/0.7982)^2 + (P8/(N8))^2),0.002),0)</f>
        <v>0</v>
      </c>
      <c r="Q10" s="91"/>
      <c r="R10" s="120" t="s">
        <v>188</v>
      </c>
      <c r="S10" s="121">
        <v>0.04</v>
      </c>
    </row>
    <row r="11" spans="1:19" x14ac:dyDescent="0.25">
      <c r="A11" s="226">
        <v>338.21</v>
      </c>
      <c r="B11" s="227" t="s">
        <v>176</v>
      </c>
      <c r="C11" s="227" t="s">
        <v>177</v>
      </c>
      <c r="D11" s="212"/>
      <c r="E11" s="213"/>
      <c r="F11" s="103">
        <f t="shared" si="0"/>
        <v>0</v>
      </c>
      <c r="G11" s="104">
        <f t="shared" si="1"/>
        <v>0</v>
      </c>
      <c r="I11" s="299" t="s">
        <v>52</v>
      </c>
      <c r="J11" s="299"/>
      <c r="K11" s="299"/>
      <c r="L11" s="300"/>
      <c r="M11" s="91"/>
      <c r="N11" s="280" t="s">
        <v>214</v>
      </c>
      <c r="O11" s="281"/>
      <c r="P11" s="282"/>
      <c r="Q11" s="91"/>
      <c r="R11" s="181" t="s">
        <v>189</v>
      </c>
      <c r="S11" s="175">
        <f>IF(Overview!AM12="silt",IF(Overview!K12="lin",0.03,IF(Overview!K12="exp",0.04,"missing info")),0)</f>
        <v>0</v>
      </c>
    </row>
    <row r="12" spans="1:19" x14ac:dyDescent="0.25">
      <c r="A12" s="224">
        <v>351.85</v>
      </c>
      <c r="B12" s="225" t="s">
        <v>185</v>
      </c>
      <c r="C12" s="225" t="s">
        <v>168</v>
      </c>
      <c r="D12" s="212"/>
      <c r="E12" s="213"/>
      <c r="F12" s="103">
        <f t="shared" si="0"/>
        <v>0</v>
      </c>
      <c r="G12" s="104">
        <f t="shared" si="1"/>
        <v>0</v>
      </c>
      <c r="I12" s="299"/>
      <c r="J12" s="299"/>
      <c r="K12" s="299"/>
      <c r="L12" s="300"/>
      <c r="M12" s="91"/>
      <c r="N12" s="290" t="s">
        <v>216</v>
      </c>
      <c r="O12" s="291"/>
      <c r="P12" s="292"/>
      <c r="Q12" s="91"/>
      <c r="R12" s="91"/>
      <c r="S12" s="109"/>
    </row>
    <row r="13" spans="1:19" x14ac:dyDescent="0.25">
      <c r="A13" s="228">
        <v>583.17999999999995</v>
      </c>
      <c r="B13" s="229" t="s">
        <v>190</v>
      </c>
      <c r="C13" s="227" t="s">
        <v>177</v>
      </c>
      <c r="D13" s="212"/>
      <c r="E13" s="213"/>
      <c r="F13" s="103">
        <f t="shared" si="0"/>
        <v>0</v>
      </c>
      <c r="G13" s="104">
        <f t="shared" si="1"/>
        <v>0</v>
      </c>
      <c r="I13" s="124"/>
      <c r="J13" s="125" t="s">
        <v>191</v>
      </c>
      <c r="K13" s="125" t="s">
        <v>192</v>
      </c>
      <c r="L13" s="126" t="s">
        <v>193</v>
      </c>
      <c r="M13" s="91"/>
      <c r="N13" s="130" t="e">
        <f>D7/(D4+D5)</f>
        <v>#DIV/0!</v>
      </c>
      <c r="O13" s="123" t="s">
        <v>164</v>
      </c>
      <c r="P13" s="131" t="e">
        <f>SQRT((E7^2/(D4+D5)^2)+(D7^2*(E4^2+E5^2)/(D4+D5)^4))</f>
        <v>#DIV/0!</v>
      </c>
      <c r="Q13" s="91"/>
      <c r="R13" s="182" t="s">
        <v>194</v>
      </c>
      <c r="S13" s="176">
        <f>Overview!$N$12</f>
        <v>0</v>
      </c>
    </row>
    <row r="14" spans="1:19" x14ac:dyDescent="0.25">
      <c r="A14" s="224">
        <v>609.22</v>
      </c>
      <c r="B14" s="225" t="s">
        <v>195</v>
      </c>
      <c r="C14" s="225" t="s">
        <v>168</v>
      </c>
      <c r="D14" s="212"/>
      <c r="E14" s="213"/>
      <c r="F14" s="103">
        <f t="shared" si="0"/>
        <v>0</v>
      </c>
      <c r="G14" s="104">
        <f t="shared" si="1"/>
        <v>0</v>
      </c>
      <c r="I14" s="127" t="s">
        <v>196</v>
      </c>
      <c r="J14" s="128" t="e">
        <f>(I6*0.0479)+(I3*0.1116)+(I10*0.2491)</f>
        <v>#DIV/0!</v>
      </c>
      <c r="K14" s="128" t="e">
        <f>(I6*0.0277*(1-0.171))+(I3*0.1457*(1-0.117))+(I10*(0.7982+0.019)*(1-0.0494))</f>
        <v>#DIV/0!</v>
      </c>
      <c r="L14" s="129" t="e">
        <f>(I6*0.644*S11)+(I3*2.22*S11)</f>
        <v>#DIV/0!</v>
      </c>
      <c r="M14" s="91"/>
      <c r="N14" s="293" t="s">
        <v>217</v>
      </c>
      <c r="O14" s="294"/>
      <c r="P14" s="295"/>
      <c r="Q14" s="91"/>
      <c r="R14" s="183" t="s">
        <v>197</v>
      </c>
      <c r="S14" s="177">
        <f>Overview!$O$12</f>
        <v>0</v>
      </c>
    </row>
    <row r="15" spans="1:19" x14ac:dyDescent="0.25">
      <c r="A15" s="228">
        <v>911.1</v>
      </c>
      <c r="B15" s="227" t="s">
        <v>176</v>
      </c>
      <c r="C15" s="227" t="s">
        <v>177</v>
      </c>
      <c r="D15" s="212"/>
      <c r="E15" s="213"/>
      <c r="F15" s="103">
        <f t="shared" si="0"/>
        <v>0</v>
      </c>
      <c r="G15" s="104">
        <f t="shared" si="1"/>
        <v>0</v>
      </c>
      <c r="I15" s="127" t="s">
        <v>198</v>
      </c>
      <c r="J15" s="128" t="e">
        <f>SQRT((0.0479*K6)^2+(0.1116*K3)^2+(0.2491*K10)^2)</f>
        <v>#DIV/0!</v>
      </c>
      <c r="K15" s="128" t="e">
        <f>SQRT((0.0277*(1-0.171)*K6)^2+(I6*0.0277*0.013)^2+(0.1457*(1-0.117)*K3)^2+(I3*0.1457*0.011)^2+(0.801*(1-0.0494)*K10)^2+(I10*0.801*0.007)^2)</f>
        <v>#DIV/0!</v>
      </c>
      <c r="L15" s="132" t="e">
        <f>IF(L14=0,0,(SQRT((K6*0.644)^2+(K3*2.22)^2)*S11))</f>
        <v>#DIV/0!</v>
      </c>
      <c r="M15" s="91"/>
      <c r="N15" s="219" t="e">
        <f>D9/(D6+D8+D11+D15+D16)</f>
        <v>#DIV/0!</v>
      </c>
      <c r="O15" s="123" t="s">
        <v>164</v>
      </c>
      <c r="P15" s="220" t="e">
        <f>SQRT((E9^2/(D6+D8+D11+D15+D16)^2)+(D9^2*(E6^2+E8^2+E11^2+E15^2+E16^2)/(D6+D8+D11+D15+D16)^4))</f>
        <v>#DIV/0!</v>
      </c>
      <c r="Q15" s="91"/>
      <c r="R15" s="91"/>
      <c r="S15" s="109"/>
    </row>
    <row r="16" spans="1:19" x14ac:dyDescent="0.25">
      <c r="A16" s="226">
        <v>968.93</v>
      </c>
      <c r="B16" s="227" t="s">
        <v>176</v>
      </c>
      <c r="C16" s="227" t="s">
        <v>177</v>
      </c>
      <c r="D16" s="212"/>
      <c r="E16" s="213"/>
      <c r="F16" s="103">
        <f t="shared" si="0"/>
        <v>0</v>
      </c>
      <c r="G16" s="104">
        <f t="shared" si="1"/>
        <v>0</v>
      </c>
      <c r="I16" s="127" t="s">
        <v>199</v>
      </c>
      <c r="J16" s="128" t="e">
        <f>J14/(1+1.14*N4)</f>
        <v>#DIV/0!</v>
      </c>
      <c r="K16" s="128" t="e">
        <f>K14/(1+1.25*N4)</f>
        <v>#DIV/0!</v>
      </c>
      <c r="L16" s="129" t="e">
        <f>L14/(1+1.5*N4)</f>
        <v>#DIV/0!</v>
      </c>
      <c r="M16" s="91"/>
      <c r="N16" s="262" t="s">
        <v>200</v>
      </c>
      <c r="O16" s="262"/>
      <c r="P16" s="262"/>
      <c r="Q16" s="133"/>
      <c r="R16" s="296" t="s">
        <v>201</v>
      </c>
      <c r="S16" s="297"/>
    </row>
    <row r="17" spans="1:19" ht="15.75" thickBot="1" x14ac:dyDescent="0.3">
      <c r="A17" s="230">
        <v>1120.1600000000001</v>
      </c>
      <c r="B17" s="225" t="s">
        <v>195</v>
      </c>
      <c r="C17" s="225" t="s">
        <v>168</v>
      </c>
      <c r="D17" s="212"/>
      <c r="E17" s="213"/>
      <c r="F17" s="103">
        <f t="shared" si="0"/>
        <v>0</v>
      </c>
      <c r="G17" s="104">
        <f t="shared" si="1"/>
        <v>0</v>
      </c>
      <c r="I17" s="134" t="s">
        <v>202</v>
      </c>
      <c r="J17" s="135" t="e">
        <f>SQRT(((J15/(1+1.14*N4))^2+((J14*1.14*P4)/(1+1.14*N4)^2)^2))</f>
        <v>#DIV/0!</v>
      </c>
      <c r="K17" s="135" t="e">
        <f>SQRT((K15/(1+1.25*N4))^2+((K14*1.25*P4)/(1+1.25*N4)^2)^2)</f>
        <v>#DIV/0!</v>
      </c>
      <c r="L17" s="136" t="e">
        <f>SQRT((L15/(1+1.5*N4))^2+((L14*1.5*P4)/(1+1.5*N4)^2)^2)</f>
        <v>#DIV/0!</v>
      </c>
      <c r="M17" s="91"/>
      <c r="N17" s="137" t="e">
        <f>J16+K16+L16+N2+N10</f>
        <v>#DIV/0!</v>
      </c>
      <c r="O17" s="94" t="s">
        <v>164</v>
      </c>
      <c r="P17" s="138" t="e">
        <f>SQRT(J17^2+K17^2+L17^2+P2^2+P10^2)</f>
        <v>#DIV/0!</v>
      </c>
      <c r="Q17" s="139"/>
      <c r="R17" s="184" t="s">
        <v>203</v>
      </c>
      <c r="S17" s="185" t="s">
        <v>204</v>
      </c>
    </row>
    <row r="18" spans="1:19" x14ac:dyDescent="0.25">
      <c r="A18" s="231">
        <v>1460.91</v>
      </c>
      <c r="B18" s="232" t="s">
        <v>205</v>
      </c>
      <c r="C18" s="232" t="s">
        <v>180</v>
      </c>
      <c r="D18" s="212"/>
      <c r="E18" s="213"/>
      <c r="F18" s="103">
        <f t="shared" si="0"/>
        <v>0</v>
      </c>
      <c r="G18" s="104">
        <f t="shared" si="1"/>
        <v>0</v>
      </c>
      <c r="I18" s="265" t="s">
        <v>206</v>
      </c>
      <c r="J18" s="265"/>
      <c r="K18" s="265"/>
      <c r="L18" s="265"/>
      <c r="M18" s="91"/>
      <c r="N18" s="266" t="s">
        <v>17</v>
      </c>
      <c r="O18" s="266"/>
      <c r="P18" s="266"/>
      <c r="Q18" s="139"/>
      <c r="R18" s="178">
        <f>Overview!$AN$12</f>
        <v>0</v>
      </c>
      <c r="S18" s="186">
        <f>Overview!$AO$12</f>
        <v>0</v>
      </c>
    </row>
    <row r="19" spans="1:19" ht="15.75" thickBot="1" x14ac:dyDescent="0.3">
      <c r="A19" s="230">
        <v>1764.83</v>
      </c>
      <c r="B19" s="225" t="s">
        <v>195</v>
      </c>
      <c r="C19" s="225" t="s">
        <v>168</v>
      </c>
      <c r="D19" s="212"/>
      <c r="E19" s="213"/>
      <c r="F19" s="103">
        <f t="shared" si="0"/>
        <v>0</v>
      </c>
      <c r="G19" s="104">
        <f t="shared" si="1"/>
        <v>0</v>
      </c>
      <c r="I19" s="91"/>
      <c r="J19" s="91"/>
      <c r="K19" s="91"/>
      <c r="L19" s="91"/>
      <c r="M19" s="91"/>
      <c r="N19" s="140" t="e">
        <f>N6*1000/N17</f>
        <v>#DIV/0!</v>
      </c>
      <c r="O19" s="141" t="s">
        <v>164</v>
      </c>
      <c r="P19" s="142" t="e">
        <f>N19*SQRT((P6/N6)^2+(P17/N17)^2)</f>
        <v>#DIV/0!</v>
      </c>
      <c r="Q19" s="139"/>
      <c r="R19" s="143"/>
      <c r="S19" s="144"/>
    </row>
    <row r="20" spans="1:19" ht="15.75" thickBot="1" x14ac:dyDescent="0.3">
      <c r="A20" s="226">
        <v>2615.8200000000002</v>
      </c>
      <c r="B20" s="229" t="s">
        <v>190</v>
      </c>
      <c r="C20" s="229" t="s">
        <v>177</v>
      </c>
      <c r="D20" s="214"/>
      <c r="E20" s="215"/>
      <c r="F20" s="145">
        <f t="shared" si="0"/>
        <v>0</v>
      </c>
      <c r="G20" s="146">
        <f t="shared" si="1"/>
        <v>0</v>
      </c>
      <c r="I20" s="254" t="s">
        <v>207</v>
      </c>
      <c r="J20" s="254"/>
      <c r="K20" s="254"/>
      <c r="L20" s="254"/>
      <c r="M20" s="91"/>
      <c r="N20" s="255" t="s">
        <v>230</v>
      </c>
      <c r="O20" s="255"/>
      <c r="P20" s="255"/>
      <c r="Q20" s="147"/>
      <c r="R20" s="221" t="str">
        <f>Overview!$AL$12</f>
        <v>Quartz</v>
      </c>
      <c r="S20" s="223">
        <f>Overview!$AP$12</f>
        <v>0</v>
      </c>
    </row>
    <row r="25" spans="1:19" x14ac:dyDescent="0.25">
      <c r="I25" s="45"/>
    </row>
    <row r="29" spans="1:19" x14ac:dyDescent="0.25">
      <c r="H29" s="216"/>
    </row>
    <row r="31" spans="1:19" x14ac:dyDescent="0.25">
      <c r="F31" s="171"/>
    </row>
    <row r="35" spans="9:9" x14ac:dyDescent="0.25">
      <c r="I35" s="171"/>
    </row>
  </sheetData>
  <sheetProtection sheet="1" objects="1" scenarios="1"/>
  <protectedRanges>
    <protectedRange sqref="B3:B20" name="Intervalo1"/>
  </protectedRanges>
  <mergeCells count="28">
    <mergeCell ref="B1:B2"/>
    <mergeCell ref="C1:C2"/>
    <mergeCell ref="F1:F2"/>
    <mergeCell ref="G1:G2"/>
    <mergeCell ref="I1:L1"/>
    <mergeCell ref="N1:P1"/>
    <mergeCell ref="R1:S1"/>
    <mergeCell ref="R2:S2"/>
    <mergeCell ref="N3:P3"/>
    <mergeCell ref="R3:S3"/>
    <mergeCell ref="I4:L4"/>
    <mergeCell ref="R4:S4"/>
    <mergeCell ref="N5:P5"/>
    <mergeCell ref="R5:S5"/>
    <mergeCell ref="R6:S6"/>
    <mergeCell ref="R16:S16"/>
    <mergeCell ref="I18:L18"/>
    <mergeCell ref="N18:P18"/>
    <mergeCell ref="I7:L7"/>
    <mergeCell ref="I11:L12"/>
    <mergeCell ref="I20:L20"/>
    <mergeCell ref="N20:P20"/>
    <mergeCell ref="N7:P7"/>
    <mergeCell ref="N9:P9"/>
    <mergeCell ref="N12:P12"/>
    <mergeCell ref="N11:P11"/>
    <mergeCell ref="N14:P14"/>
    <mergeCell ref="N16:P16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92E3092B-C0CB-48C3-B037-67761E47F49D}">
          <x14:formula1>
            <xm:f>'Occult Data'!$O$1:$O$2</xm:f>
          </x14:formula1>
          <xm:sqref>B18</xm:sqref>
        </x14:dataValidation>
        <x14:dataValidation type="list" allowBlank="1" showInputMessage="1" showErrorMessage="1" xr:uid="{E2BC95D7-7550-4D65-892E-BE5835382809}">
          <x14:formula1>
            <xm:f>'Occult Data'!$N$1:$N$2</xm:f>
          </x14:formula1>
          <xm:sqref>B3</xm:sqref>
        </x14:dataValidation>
        <x14:dataValidation type="list" allowBlank="1" showInputMessage="1" showErrorMessage="1" xr:uid="{FB1E9A34-365D-4F47-BDA1-933257758F9C}">
          <x14:formula1>
            <xm:f>'Occult Data'!$M$1:$M$2</xm:f>
          </x14:formula1>
          <xm:sqref>B4:B5</xm:sqref>
        </x14:dataValidation>
        <x14:dataValidation type="list" allowBlank="1" showInputMessage="1" showErrorMessage="1" xr:uid="{643AF260-5956-4C43-9956-0A0BB391579E}">
          <x14:formula1>
            <xm:f>'Occult Data'!$L$1:$L$2</xm:f>
          </x14:formula1>
          <xm:sqref>B7</xm:sqref>
        </x14:dataValidation>
        <x14:dataValidation type="list" allowBlank="1" showInputMessage="1" showErrorMessage="1" xr:uid="{0595B8B2-3A64-4ECE-9F0E-ED8BC0D3AFEC}">
          <x14:formula1>
            <xm:f>'Occult Data'!$K$1:$K$2</xm:f>
          </x14:formula1>
          <xm:sqref>B12 B10</xm:sqref>
        </x14:dataValidation>
        <x14:dataValidation type="list" allowBlank="1" showInputMessage="1" showErrorMessage="1" xr:uid="{3DCAE3FA-5371-4DAA-A80A-613C0B6CDC93}">
          <x14:formula1>
            <xm:f>'Occult Data'!$J$1:$J$2</xm:f>
          </x14:formula1>
          <xm:sqref>B19 B17 B14</xm:sqref>
        </x14:dataValidation>
        <x14:dataValidation type="list" allowBlank="1" showInputMessage="1" showErrorMessage="1" xr:uid="{8EA199B2-FD65-4548-BBE6-4928457A9038}">
          <x14:formula1>
            <xm:f>'Occult Data'!$I$1:$I$2</xm:f>
          </x14:formula1>
          <xm:sqref>B9</xm:sqref>
        </x14:dataValidation>
        <x14:dataValidation type="list" allowBlank="1" showInputMessage="1" showErrorMessage="1" xr:uid="{03AAB371-6177-42F3-81C8-62A53A55F57B}">
          <x14:formula1>
            <xm:f>'Occult Data'!$H$1:$H$2</xm:f>
          </x14:formula1>
          <xm:sqref>B6 B8 B11 B15:B16</xm:sqref>
        </x14:dataValidation>
        <x14:dataValidation type="list" allowBlank="1" showInputMessage="1" showErrorMessage="1" xr:uid="{559D97E0-B9B4-4DD8-867A-9870AD9452D5}">
          <x14:formula1>
            <xm:f>'Occult Data'!$G$1:$G$2</xm:f>
          </x14:formula1>
          <xm:sqref>B20 B13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S35"/>
  <sheetViews>
    <sheetView zoomScaleNormal="100" workbookViewId="0">
      <selection activeCell="B3" sqref="B3:B20"/>
    </sheetView>
  </sheetViews>
  <sheetFormatPr defaultColWidth="11.5703125" defaultRowHeight="15" x14ac:dyDescent="0.25"/>
  <cols>
    <col min="1" max="1" width="9.28515625" customWidth="1"/>
    <col min="2" max="2" width="8.28515625" customWidth="1"/>
    <col min="3" max="3" width="6.85546875" customWidth="1"/>
    <col min="4" max="4" width="11.85546875" customWidth="1"/>
    <col min="5" max="5" width="13.140625" customWidth="1"/>
    <col min="6" max="6" width="10.85546875" customWidth="1"/>
    <col min="7" max="7" width="11.28515625" customWidth="1"/>
    <col min="8" max="8" width="3.140625" customWidth="1"/>
    <col min="9" max="9" width="15.28515625" customWidth="1"/>
    <col min="10" max="10" width="10.7109375" customWidth="1"/>
    <col min="11" max="11" width="13.140625" customWidth="1"/>
    <col min="13" max="13" width="3.140625" customWidth="1"/>
    <col min="14" max="14" width="11.7109375" customWidth="1"/>
    <col min="15" max="16" width="10" customWidth="1"/>
    <col min="17" max="17" width="3.140625" customWidth="1"/>
    <col min="18" max="18" width="14.28515625" customWidth="1"/>
    <col min="19" max="19" width="13.5703125" customWidth="1"/>
    <col min="20" max="64" width="8.7109375" customWidth="1"/>
  </cols>
  <sheetData>
    <row r="1" spans="1:19" ht="13.9" customHeight="1" x14ac:dyDescent="0.25">
      <c r="A1" s="180" t="s">
        <v>152</v>
      </c>
      <c r="B1" s="302" t="s">
        <v>153</v>
      </c>
      <c r="C1" s="302" t="s">
        <v>154</v>
      </c>
      <c r="D1" s="194" t="s">
        <v>155</v>
      </c>
      <c r="E1" s="195" t="s">
        <v>156</v>
      </c>
      <c r="F1" s="303" t="s">
        <v>157</v>
      </c>
      <c r="G1" s="304" t="s">
        <v>158</v>
      </c>
      <c r="H1" s="90"/>
      <c r="I1" s="298" t="s">
        <v>159</v>
      </c>
      <c r="J1" s="298"/>
      <c r="K1" s="298"/>
      <c r="L1" s="298"/>
      <c r="M1" s="91"/>
      <c r="N1" s="298" t="s">
        <v>160</v>
      </c>
      <c r="O1" s="298"/>
      <c r="P1" s="298"/>
      <c r="Q1" s="91"/>
      <c r="R1" s="274" t="s">
        <v>161</v>
      </c>
      <c r="S1" s="274"/>
    </row>
    <row r="2" spans="1:19" ht="15.75" thickBot="1" x14ac:dyDescent="0.3">
      <c r="A2" s="180" t="s">
        <v>162</v>
      </c>
      <c r="B2" s="302"/>
      <c r="C2" s="302"/>
      <c r="D2" s="196" t="s">
        <v>163</v>
      </c>
      <c r="E2" s="197" t="s">
        <v>163</v>
      </c>
      <c r="F2" s="303"/>
      <c r="G2" s="304"/>
      <c r="H2" s="92"/>
      <c r="I2" s="93" t="e">
        <f>SUM(G3,G4,G5,G7,G10,G12,G14,G17,G19)/SUM(F3,F4,F5,F7,F10,F12,F14,F17,F19)</f>
        <v>#DIV/0!</v>
      </c>
      <c r="J2" s="94" t="s">
        <v>164</v>
      </c>
      <c r="K2" s="95" t="e">
        <f>SQRT(1/SUM(F3,F4,F5,F7,F10,F12,F14,F17,F19))</f>
        <v>#DIV/0!</v>
      </c>
      <c r="L2" s="96" t="s">
        <v>165</v>
      </c>
      <c r="M2" s="91"/>
      <c r="N2" s="172">
        <f>Overview!$AA$13</f>
        <v>0.19504856112476671</v>
      </c>
      <c r="O2" s="173" t="s">
        <v>164</v>
      </c>
      <c r="P2" s="174" t="e">
        <f>Overview!$AB$13</f>
        <v>#DIV/0!</v>
      </c>
      <c r="Q2" s="91"/>
      <c r="R2" s="270" t="s">
        <v>166</v>
      </c>
      <c r="S2" s="270"/>
    </row>
    <row r="3" spans="1:19" ht="17.25" x14ac:dyDescent="0.25">
      <c r="A3" s="224">
        <v>46.5</v>
      </c>
      <c r="B3" s="225" t="s">
        <v>167</v>
      </c>
      <c r="C3" s="225" t="s">
        <v>168</v>
      </c>
      <c r="D3" s="212"/>
      <c r="E3" s="213"/>
      <c r="F3" s="97">
        <f t="shared" ref="F3:F20" si="0">IF(B3="-",0,IF(E3&lt;&gt;0,1/E3^2,0))</f>
        <v>0</v>
      </c>
      <c r="G3" s="98">
        <f>IF(D3&lt;&gt;0,D3*F3,0)</f>
        <v>0</v>
      </c>
      <c r="I3" s="99" t="e">
        <f>I2*27/0.33</f>
        <v>#DIV/0!</v>
      </c>
      <c r="J3" s="100" t="s">
        <v>164</v>
      </c>
      <c r="K3" s="101" t="e">
        <f>K2*27/0.33</f>
        <v>#DIV/0!</v>
      </c>
      <c r="L3" s="102" t="s">
        <v>169</v>
      </c>
      <c r="M3" s="91"/>
      <c r="N3" s="301" t="s">
        <v>170</v>
      </c>
      <c r="O3" s="301"/>
      <c r="P3" s="301"/>
      <c r="Q3" s="91"/>
      <c r="R3" s="272" t="s">
        <v>171</v>
      </c>
      <c r="S3" s="272"/>
    </row>
    <row r="4" spans="1:19" x14ac:dyDescent="0.25">
      <c r="A4" s="224">
        <v>63.29</v>
      </c>
      <c r="B4" s="225" t="s">
        <v>172</v>
      </c>
      <c r="C4" s="225" t="s">
        <v>168</v>
      </c>
      <c r="D4" s="212"/>
      <c r="E4" s="213"/>
      <c r="F4" s="103">
        <f t="shared" si="0"/>
        <v>0</v>
      </c>
      <c r="G4" s="104">
        <f>IF(D4&lt;&gt;0,D4*F4,0)</f>
        <v>0</v>
      </c>
      <c r="I4" s="298" t="s">
        <v>173</v>
      </c>
      <c r="J4" s="298"/>
      <c r="K4" s="298"/>
      <c r="L4" s="298"/>
      <c r="M4" s="91"/>
      <c r="N4" s="172" t="e">
        <f>Overview!$AG$13</f>
        <v>#DIV/0!</v>
      </c>
      <c r="O4" s="173" t="s">
        <v>164</v>
      </c>
      <c r="P4" s="174">
        <f>0.1</f>
        <v>0.1</v>
      </c>
      <c r="Q4" s="91"/>
      <c r="R4" s="270" t="s">
        <v>174</v>
      </c>
      <c r="S4" s="270"/>
    </row>
    <row r="5" spans="1:19" x14ac:dyDescent="0.25">
      <c r="A5" s="230">
        <v>93.31</v>
      </c>
      <c r="B5" s="225" t="s">
        <v>172</v>
      </c>
      <c r="C5" s="225" t="s">
        <v>168</v>
      </c>
      <c r="D5" s="212"/>
      <c r="E5" s="213"/>
      <c r="F5" s="103">
        <f t="shared" si="0"/>
        <v>0</v>
      </c>
      <c r="G5" s="104">
        <f t="shared" ref="G5:G20" si="1">IF(D5&lt;&gt;0,D5*F5,0)</f>
        <v>0</v>
      </c>
      <c r="I5" s="93" t="e">
        <f>SUM(G6,G8,G9,G11,G15,G13,G16,G20)/SUM(F6,F8,F9,F11,F13,F15,F16,F20)</f>
        <v>#DIV/0!</v>
      </c>
      <c r="J5" s="94" t="s">
        <v>164</v>
      </c>
      <c r="K5" s="95" t="e">
        <f>SQRT(1/SUM(F6,F8,F9,F11,F13,F15,F16,F20))</f>
        <v>#DIV/0!</v>
      </c>
      <c r="L5" s="96" t="s">
        <v>165</v>
      </c>
      <c r="M5" s="91"/>
      <c r="N5" s="301" t="s">
        <v>13</v>
      </c>
      <c r="O5" s="301"/>
      <c r="P5" s="301"/>
      <c r="Q5" s="91"/>
      <c r="R5" s="272" t="s">
        <v>175</v>
      </c>
      <c r="S5" s="272"/>
    </row>
    <row r="6" spans="1:19" x14ac:dyDescent="0.25">
      <c r="A6" s="226">
        <v>128.72</v>
      </c>
      <c r="B6" s="227" t="s">
        <v>176</v>
      </c>
      <c r="C6" s="227" t="s">
        <v>177</v>
      </c>
      <c r="D6" s="212"/>
      <c r="E6" s="213"/>
      <c r="F6" s="103">
        <f t="shared" si="0"/>
        <v>0</v>
      </c>
      <c r="G6" s="104">
        <f t="shared" si="1"/>
        <v>0</v>
      </c>
      <c r="I6" s="105" t="e">
        <f>I5*27/0.11</f>
        <v>#DIV/0!</v>
      </c>
      <c r="J6" s="106" t="s">
        <v>164</v>
      </c>
      <c r="K6" s="107" t="e">
        <f>K5*27/0.11</f>
        <v>#DIV/0!</v>
      </c>
      <c r="L6" s="108" t="s">
        <v>169</v>
      </c>
      <c r="M6" s="91"/>
      <c r="N6" s="172">
        <f>Overview!$D$13</f>
        <v>0</v>
      </c>
      <c r="O6" s="173" t="s">
        <v>164</v>
      </c>
      <c r="P6" s="174">
        <f>Overview!$E$13</f>
        <v>0</v>
      </c>
      <c r="Q6" s="91"/>
      <c r="R6" s="273" t="s">
        <v>178</v>
      </c>
      <c r="S6" s="273"/>
    </row>
    <row r="7" spans="1:19" x14ac:dyDescent="0.25">
      <c r="A7" s="230">
        <v>185.76</v>
      </c>
      <c r="B7" s="225" t="s">
        <v>179</v>
      </c>
      <c r="C7" s="225" t="s">
        <v>168</v>
      </c>
      <c r="D7" s="212"/>
      <c r="E7" s="213"/>
      <c r="F7" s="103">
        <f t="shared" si="0"/>
        <v>0</v>
      </c>
      <c r="G7" s="104">
        <f t="shared" si="1"/>
        <v>0</v>
      </c>
      <c r="I7" s="298" t="s">
        <v>180</v>
      </c>
      <c r="J7" s="298"/>
      <c r="K7" s="298"/>
      <c r="L7" s="298"/>
      <c r="M7" s="91"/>
      <c r="N7" s="290" t="s">
        <v>181</v>
      </c>
      <c r="O7" s="291"/>
      <c r="P7" s="292"/>
      <c r="Q7" s="91"/>
      <c r="R7" s="91"/>
      <c r="S7" s="109"/>
    </row>
    <row r="8" spans="1:19" ht="15" customHeight="1" x14ac:dyDescent="0.25">
      <c r="A8" s="226">
        <v>209.42</v>
      </c>
      <c r="B8" s="227" t="s">
        <v>176</v>
      </c>
      <c r="C8" s="227" t="s">
        <v>177</v>
      </c>
      <c r="D8" s="212"/>
      <c r="E8" s="213"/>
      <c r="F8" s="103">
        <f t="shared" si="0"/>
        <v>0</v>
      </c>
      <c r="G8" s="104">
        <f t="shared" si="1"/>
        <v>0</v>
      </c>
      <c r="I8" s="110">
        <f>D18</f>
        <v>0</v>
      </c>
      <c r="J8" s="94" t="s">
        <v>164</v>
      </c>
      <c r="K8" s="94">
        <f>E18</f>
        <v>0</v>
      </c>
      <c r="L8" s="111" t="s">
        <v>165</v>
      </c>
      <c r="M8" s="91"/>
      <c r="N8" s="113" t="e">
        <f>(((0.99685704+-0.23958774*LN(R18)+0.014597508*LN(R18)^2)/(1+-0.24153011*LN(R18)+0.015221787*LN(R18)^2))+((0.99685704+-0.23958774*LN(S18)+0.014597508*LN(S18)^2)/(1+-0.24153011*LN(S18)+0.015221787*LN(S18)^2)))/2</f>
        <v>#NUM!</v>
      </c>
      <c r="O8" s="114" t="s">
        <v>164</v>
      </c>
      <c r="P8" s="115" t="e">
        <f>N8*0.05</f>
        <v>#NUM!</v>
      </c>
      <c r="Q8" s="91"/>
      <c r="R8" s="217" t="s">
        <v>189</v>
      </c>
      <c r="S8" s="218" t="s">
        <v>215</v>
      </c>
    </row>
    <row r="9" spans="1:19" x14ac:dyDescent="0.25">
      <c r="A9" s="228">
        <v>238.71</v>
      </c>
      <c r="B9" s="227" t="s">
        <v>183</v>
      </c>
      <c r="C9" s="227" t="s">
        <v>177</v>
      </c>
      <c r="D9" s="212"/>
      <c r="E9" s="213"/>
      <c r="F9" s="103">
        <f t="shared" si="0"/>
        <v>0</v>
      </c>
      <c r="G9" s="104">
        <f t="shared" si="1"/>
        <v>0</v>
      </c>
      <c r="I9" s="112">
        <f>I8*27*1224</f>
        <v>0</v>
      </c>
      <c r="J9" s="107" t="s">
        <v>164</v>
      </c>
      <c r="K9" s="107">
        <f>K8*27*1224</f>
        <v>0</v>
      </c>
      <c r="L9" s="108" t="s">
        <v>169</v>
      </c>
      <c r="M9" s="91"/>
      <c r="N9" s="290" t="s">
        <v>187</v>
      </c>
      <c r="O9" s="291"/>
      <c r="P9" s="292"/>
      <c r="Q9" s="91"/>
      <c r="R9" s="116" t="s">
        <v>184</v>
      </c>
      <c r="S9" s="117">
        <v>0.03</v>
      </c>
    </row>
    <row r="10" spans="1:19" x14ac:dyDescent="0.25">
      <c r="A10" s="224">
        <v>295.10000000000002</v>
      </c>
      <c r="B10" s="225" t="s">
        <v>185</v>
      </c>
      <c r="C10" s="225" t="s">
        <v>168</v>
      </c>
      <c r="D10" s="212"/>
      <c r="E10" s="213"/>
      <c r="F10" s="103">
        <f t="shared" si="0"/>
        <v>0</v>
      </c>
      <c r="G10" s="104">
        <f t="shared" si="1"/>
        <v>0</v>
      </c>
      <c r="I10" s="118">
        <f>I9*100/1000000</f>
        <v>0</v>
      </c>
      <c r="J10" s="119" t="s">
        <v>164</v>
      </c>
      <c r="K10" s="119">
        <f>K9*100/1000000</f>
        <v>0</v>
      </c>
      <c r="L10" s="108" t="s">
        <v>186</v>
      </c>
      <c r="M10" s="91"/>
      <c r="N10" s="122">
        <f>IF(S20="on",IF(R20="Feldspar",12.5*0.7982*(1-((((0.99685704+-0.23958774*LN(R18)+0.014597508*LN(R18)^2)/(1+-0.24153011*LN(R18)+0.015221787*LN(R18)^2))+((0.99685704+-0.23958774*LN(S18)+0.014597508*LN(S18)^2)/(1+-0.24153011*LN(S18)+0.015221787*LN(S18)^2)))/2)),0.01),0)</f>
        <v>0</v>
      </c>
      <c r="O10" s="123" t="s">
        <v>164</v>
      </c>
      <c r="P10" s="121">
        <f>IF(S20="on",IF(R20="Feldspar",N10*SQRT((0.12/12.5)^2+(0.039/0.7982)^2 + (P8/(N8))^2),0.002),0)</f>
        <v>0</v>
      </c>
      <c r="Q10" s="91"/>
      <c r="R10" s="120" t="s">
        <v>188</v>
      </c>
      <c r="S10" s="121">
        <v>0.04</v>
      </c>
    </row>
    <row r="11" spans="1:19" x14ac:dyDescent="0.25">
      <c r="A11" s="226">
        <v>338.21</v>
      </c>
      <c r="B11" s="227" t="s">
        <v>176</v>
      </c>
      <c r="C11" s="227" t="s">
        <v>177</v>
      </c>
      <c r="D11" s="212"/>
      <c r="E11" s="213"/>
      <c r="F11" s="103">
        <f t="shared" si="0"/>
        <v>0</v>
      </c>
      <c r="G11" s="104">
        <f t="shared" si="1"/>
        <v>0</v>
      </c>
      <c r="I11" s="299" t="s">
        <v>52</v>
      </c>
      <c r="J11" s="299"/>
      <c r="K11" s="299"/>
      <c r="L11" s="300"/>
      <c r="M11" s="91"/>
      <c r="N11" s="280" t="s">
        <v>214</v>
      </c>
      <c r="O11" s="281"/>
      <c r="P11" s="282"/>
      <c r="Q11" s="91"/>
      <c r="R11" s="181" t="s">
        <v>189</v>
      </c>
      <c r="S11" s="175">
        <f>IF(Overview!AM13="silt",IF(Overview!K13="lin",0.03,IF(Overview!K13="exp",0.04,"missing info")),0)</f>
        <v>0</v>
      </c>
    </row>
    <row r="12" spans="1:19" x14ac:dyDescent="0.25">
      <c r="A12" s="224">
        <v>351.85</v>
      </c>
      <c r="B12" s="225" t="s">
        <v>185</v>
      </c>
      <c r="C12" s="225" t="s">
        <v>168</v>
      </c>
      <c r="D12" s="212"/>
      <c r="E12" s="213"/>
      <c r="F12" s="103">
        <f t="shared" si="0"/>
        <v>0</v>
      </c>
      <c r="G12" s="104">
        <f t="shared" si="1"/>
        <v>0</v>
      </c>
      <c r="I12" s="299"/>
      <c r="J12" s="299"/>
      <c r="K12" s="299"/>
      <c r="L12" s="300"/>
      <c r="M12" s="91"/>
      <c r="N12" s="290" t="s">
        <v>216</v>
      </c>
      <c r="O12" s="291"/>
      <c r="P12" s="292"/>
      <c r="Q12" s="91"/>
      <c r="R12" s="91"/>
      <c r="S12" s="109"/>
    </row>
    <row r="13" spans="1:19" x14ac:dyDescent="0.25">
      <c r="A13" s="228">
        <v>583.17999999999995</v>
      </c>
      <c r="B13" s="229" t="s">
        <v>190</v>
      </c>
      <c r="C13" s="227" t="s">
        <v>177</v>
      </c>
      <c r="D13" s="212"/>
      <c r="E13" s="213"/>
      <c r="F13" s="103">
        <f t="shared" si="0"/>
        <v>0</v>
      </c>
      <c r="G13" s="104">
        <f t="shared" si="1"/>
        <v>0</v>
      </c>
      <c r="I13" s="124"/>
      <c r="J13" s="125" t="s">
        <v>191</v>
      </c>
      <c r="K13" s="125" t="s">
        <v>192</v>
      </c>
      <c r="L13" s="126" t="s">
        <v>193</v>
      </c>
      <c r="M13" s="91"/>
      <c r="N13" s="130" t="e">
        <f>D7/(D4+D5)</f>
        <v>#DIV/0!</v>
      </c>
      <c r="O13" s="123" t="s">
        <v>164</v>
      </c>
      <c r="P13" s="131" t="e">
        <f>SQRT((E7^2/(D4+D5)^2)+(D7^2*(E4^2+E5^2)/(D4+D5)^4))</f>
        <v>#DIV/0!</v>
      </c>
      <c r="Q13" s="91"/>
      <c r="R13" s="182" t="s">
        <v>194</v>
      </c>
      <c r="S13" s="176">
        <f>Overview!$N$13</f>
        <v>0</v>
      </c>
    </row>
    <row r="14" spans="1:19" x14ac:dyDescent="0.25">
      <c r="A14" s="224">
        <v>609.22</v>
      </c>
      <c r="B14" s="225" t="s">
        <v>195</v>
      </c>
      <c r="C14" s="225" t="s">
        <v>168</v>
      </c>
      <c r="D14" s="212"/>
      <c r="E14" s="213"/>
      <c r="F14" s="103">
        <f t="shared" si="0"/>
        <v>0</v>
      </c>
      <c r="G14" s="104">
        <f t="shared" si="1"/>
        <v>0</v>
      </c>
      <c r="I14" s="127" t="s">
        <v>196</v>
      </c>
      <c r="J14" s="128" t="e">
        <f>(I6*0.0479)+(I3*0.1116)+(I10*0.2491)</f>
        <v>#DIV/0!</v>
      </c>
      <c r="K14" s="128" t="e">
        <f>(I6*0.0277*(1-0.171))+(I3*0.1457*(1-0.117))+(I10*(0.7982+0.019)*(1-0.0494))</f>
        <v>#DIV/0!</v>
      </c>
      <c r="L14" s="129" t="e">
        <f>(I6*0.644*S11)+(I3*2.22*S11)</f>
        <v>#DIV/0!</v>
      </c>
      <c r="M14" s="91"/>
      <c r="N14" s="293" t="s">
        <v>217</v>
      </c>
      <c r="O14" s="294"/>
      <c r="P14" s="295"/>
      <c r="Q14" s="91"/>
      <c r="R14" s="183" t="s">
        <v>197</v>
      </c>
      <c r="S14" s="177">
        <f>Overview!$O$13</f>
        <v>0</v>
      </c>
    </row>
    <row r="15" spans="1:19" x14ac:dyDescent="0.25">
      <c r="A15" s="228">
        <v>911.1</v>
      </c>
      <c r="B15" s="227" t="s">
        <v>176</v>
      </c>
      <c r="C15" s="227" t="s">
        <v>177</v>
      </c>
      <c r="D15" s="212"/>
      <c r="E15" s="213"/>
      <c r="F15" s="103">
        <f t="shared" si="0"/>
        <v>0</v>
      </c>
      <c r="G15" s="104">
        <f t="shared" si="1"/>
        <v>0</v>
      </c>
      <c r="I15" s="127" t="s">
        <v>198</v>
      </c>
      <c r="J15" s="128" t="e">
        <f>SQRT((0.0479*K6)^2+(0.1116*K3)^2+(0.2491*K10)^2)</f>
        <v>#DIV/0!</v>
      </c>
      <c r="K15" s="128" t="e">
        <f>SQRT((0.0277*(1-0.171)*K6)^2+(I6*0.0277*0.013)^2+(0.1457*(1-0.117)*K3)^2+(I3*0.1457*0.011)^2+(0.801*(1-0.0494)*K10)^2+(I10*0.801*0.007)^2)</f>
        <v>#DIV/0!</v>
      </c>
      <c r="L15" s="132" t="e">
        <f>IF(L14=0,0,(SQRT((K6*0.644)^2+(K3*2.22)^2)*S11))</f>
        <v>#DIV/0!</v>
      </c>
      <c r="M15" s="91"/>
      <c r="N15" s="219" t="e">
        <f>D9/(D6+D8+D11+D15+D16)</f>
        <v>#DIV/0!</v>
      </c>
      <c r="O15" s="123" t="s">
        <v>164</v>
      </c>
      <c r="P15" s="220" t="e">
        <f>SQRT((E9^2/(D6+D8+D11+D15+D16)^2)+(D9^2*(E6^2+E8^2+E11^2+E15^2+E16^2)/(D6+D8+D11+D15+D16)^4))</f>
        <v>#DIV/0!</v>
      </c>
      <c r="Q15" s="91"/>
      <c r="R15" s="91"/>
      <c r="S15" s="109"/>
    </row>
    <row r="16" spans="1:19" x14ac:dyDescent="0.25">
      <c r="A16" s="226">
        <v>968.93</v>
      </c>
      <c r="B16" s="227" t="s">
        <v>176</v>
      </c>
      <c r="C16" s="227" t="s">
        <v>177</v>
      </c>
      <c r="D16" s="212"/>
      <c r="E16" s="213"/>
      <c r="F16" s="103">
        <f t="shared" si="0"/>
        <v>0</v>
      </c>
      <c r="G16" s="104">
        <f t="shared" si="1"/>
        <v>0</v>
      </c>
      <c r="I16" s="127" t="s">
        <v>199</v>
      </c>
      <c r="J16" s="128" t="e">
        <f>J14/(1+1.14*N4)</f>
        <v>#DIV/0!</v>
      </c>
      <c r="K16" s="128" t="e">
        <f>K14/(1+1.25*N4)</f>
        <v>#DIV/0!</v>
      </c>
      <c r="L16" s="129" t="e">
        <f>L14/(1+1.5*N4)</f>
        <v>#DIV/0!</v>
      </c>
      <c r="M16" s="91"/>
      <c r="N16" s="262" t="s">
        <v>200</v>
      </c>
      <c r="O16" s="262"/>
      <c r="P16" s="262"/>
      <c r="Q16" s="133"/>
      <c r="R16" s="296" t="s">
        <v>201</v>
      </c>
      <c r="S16" s="297"/>
    </row>
    <row r="17" spans="1:19" ht="15.75" thickBot="1" x14ac:dyDescent="0.3">
      <c r="A17" s="230">
        <v>1120.1600000000001</v>
      </c>
      <c r="B17" s="225" t="s">
        <v>195</v>
      </c>
      <c r="C17" s="225" t="s">
        <v>168</v>
      </c>
      <c r="D17" s="212"/>
      <c r="E17" s="213"/>
      <c r="F17" s="103">
        <f t="shared" si="0"/>
        <v>0</v>
      </c>
      <c r="G17" s="104">
        <f t="shared" si="1"/>
        <v>0</v>
      </c>
      <c r="I17" s="134" t="s">
        <v>202</v>
      </c>
      <c r="J17" s="135" t="e">
        <f>SQRT(((J15/(1+1.14*N4))^2+((J14*1.14*P4)/(1+1.14*N4)^2)^2))</f>
        <v>#DIV/0!</v>
      </c>
      <c r="K17" s="135" t="e">
        <f>SQRT((K15/(1+1.25*N4))^2+((K14*1.25*P4)/(1+1.25*N4)^2)^2)</f>
        <v>#DIV/0!</v>
      </c>
      <c r="L17" s="136" t="e">
        <f>SQRT((L15/(1+1.5*N4))^2+((L14*1.5*P4)/(1+1.5*N4)^2)^2)</f>
        <v>#DIV/0!</v>
      </c>
      <c r="M17" s="91"/>
      <c r="N17" s="137" t="e">
        <f>J16+K16+L16+N2+N10</f>
        <v>#DIV/0!</v>
      </c>
      <c r="O17" s="94" t="s">
        <v>164</v>
      </c>
      <c r="P17" s="138" t="e">
        <f>SQRT(J17^2+K17^2+L17^2+P2^2+P10^2)</f>
        <v>#DIV/0!</v>
      </c>
      <c r="Q17" s="139"/>
      <c r="R17" s="184" t="s">
        <v>203</v>
      </c>
      <c r="S17" s="185" t="s">
        <v>204</v>
      </c>
    </row>
    <row r="18" spans="1:19" x14ac:dyDescent="0.25">
      <c r="A18" s="231">
        <v>1460.91</v>
      </c>
      <c r="B18" s="232" t="s">
        <v>205</v>
      </c>
      <c r="C18" s="232" t="s">
        <v>180</v>
      </c>
      <c r="D18" s="212"/>
      <c r="E18" s="213"/>
      <c r="F18" s="103">
        <f t="shared" si="0"/>
        <v>0</v>
      </c>
      <c r="G18" s="104">
        <f t="shared" si="1"/>
        <v>0</v>
      </c>
      <c r="I18" s="265" t="s">
        <v>206</v>
      </c>
      <c r="J18" s="265"/>
      <c r="K18" s="265"/>
      <c r="L18" s="265"/>
      <c r="M18" s="91"/>
      <c r="N18" s="266" t="s">
        <v>17</v>
      </c>
      <c r="O18" s="266"/>
      <c r="P18" s="266"/>
      <c r="Q18" s="139"/>
      <c r="R18" s="178">
        <f>Overview!$AN$13</f>
        <v>0</v>
      </c>
      <c r="S18" s="186">
        <f>Overview!$AO$13</f>
        <v>0</v>
      </c>
    </row>
    <row r="19" spans="1:19" ht="15.75" thickBot="1" x14ac:dyDescent="0.3">
      <c r="A19" s="230">
        <v>1764.83</v>
      </c>
      <c r="B19" s="225" t="s">
        <v>195</v>
      </c>
      <c r="C19" s="225" t="s">
        <v>168</v>
      </c>
      <c r="D19" s="212"/>
      <c r="E19" s="213"/>
      <c r="F19" s="103">
        <f t="shared" si="0"/>
        <v>0</v>
      </c>
      <c r="G19" s="104">
        <f t="shared" si="1"/>
        <v>0</v>
      </c>
      <c r="I19" s="91"/>
      <c r="J19" s="91"/>
      <c r="K19" s="91"/>
      <c r="L19" s="91"/>
      <c r="M19" s="91"/>
      <c r="N19" s="140" t="e">
        <f>N6*1000/N17</f>
        <v>#DIV/0!</v>
      </c>
      <c r="O19" s="141" t="s">
        <v>164</v>
      </c>
      <c r="P19" s="142" t="e">
        <f>N19*SQRT((P6/N6)^2+(P17/N17)^2)</f>
        <v>#DIV/0!</v>
      </c>
      <c r="Q19" s="139"/>
      <c r="R19" s="143"/>
      <c r="S19" s="144"/>
    </row>
    <row r="20" spans="1:19" ht="15.75" thickBot="1" x14ac:dyDescent="0.3">
      <c r="A20" s="226">
        <v>2615.8200000000002</v>
      </c>
      <c r="B20" s="229" t="s">
        <v>190</v>
      </c>
      <c r="C20" s="229" t="s">
        <v>177</v>
      </c>
      <c r="D20" s="214"/>
      <c r="E20" s="215"/>
      <c r="F20" s="145">
        <f t="shared" si="0"/>
        <v>0</v>
      </c>
      <c r="G20" s="146">
        <f t="shared" si="1"/>
        <v>0</v>
      </c>
      <c r="I20" s="254" t="s">
        <v>207</v>
      </c>
      <c r="J20" s="254"/>
      <c r="K20" s="254"/>
      <c r="L20" s="254"/>
      <c r="M20" s="91"/>
      <c r="N20" s="255" t="s">
        <v>230</v>
      </c>
      <c r="O20" s="255"/>
      <c r="P20" s="255"/>
      <c r="Q20" s="147"/>
      <c r="R20" s="221" t="str">
        <f>Overview!$AL$13</f>
        <v>Quartz</v>
      </c>
      <c r="S20" s="223">
        <f>Overview!$AP$13</f>
        <v>0</v>
      </c>
    </row>
    <row r="25" spans="1:19" x14ac:dyDescent="0.25">
      <c r="I25" s="45"/>
    </row>
    <row r="29" spans="1:19" x14ac:dyDescent="0.25">
      <c r="H29" s="216"/>
    </row>
    <row r="31" spans="1:19" x14ac:dyDescent="0.25">
      <c r="F31" s="171"/>
    </row>
    <row r="35" spans="9:9" x14ac:dyDescent="0.25">
      <c r="I35" s="171"/>
    </row>
  </sheetData>
  <sheetProtection sheet="1" objects="1" scenarios="1"/>
  <protectedRanges>
    <protectedRange sqref="B3:B20" name="Intervalo1"/>
  </protectedRanges>
  <mergeCells count="28">
    <mergeCell ref="B1:B2"/>
    <mergeCell ref="C1:C2"/>
    <mergeCell ref="F1:F2"/>
    <mergeCell ref="G1:G2"/>
    <mergeCell ref="I1:L1"/>
    <mergeCell ref="N1:P1"/>
    <mergeCell ref="R1:S1"/>
    <mergeCell ref="R2:S2"/>
    <mergeCell ref="N3:P3"/>
    <mergeCell ref="R3:S3"/>
    <mergeCell ref="I4:L4"/>
    <mergeCell ref="R4:S4"/>
    <mergeCell ref="N5:P5"/>
    <mergeCell ref="R5:S5"/>
    <mergeCell ref="R6:S6"/>
    <mergeCell ref="R16:S16"/>
    <mergeCell ref="I18:L18"/>
    <mergeCell ref="N18:P18"/>
    <mergeCell ref="I7:L7"/>
    <mergeCell ref="I11:L12"/>
    <mergeCell ref="I20:L20"/>
    <mergeCell ref="N20:P20"/>
    <mergeCell ref="N7:P7"/>
    <mergeCell ref="N9:P9"/>
    <mergeCell ref="N12:P12"/>
    <mergeCell ref="N11:P11"/>
    <mergeCell ref="N14:P14"/>
    <mergeCell ref="N16:P16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A2B0B989-0DDC-4316-B338-8B1E4A89C758}">
          <x14:formula1>
            <xm:f>'Occult Data'!$O$1:$O$2</xm:f>
          </x14:formula1>
          <xm:sqref>B18</xm:sqref>
        </x14:dataValidation>
        <x14:dataValidation type="list" allowBlank="1" showInputMessage="1" showErrorMessage="1" xr:uid="{1989698F-C72E-4A61-A00A-CE28D1850A78}">
          <x14:formula1>
            <xm:f>'Occult Data'!$N$1:$N$2</xm:f>
          </x14:formula1>
          <xm:sqref>B3</xm:sqref>
        </x14:dataValidation>
        <x14:dataValidation type="list" allowBlank="1" showInputMessage="1" showErrorMessage="1" xr:uid="{84F31E11-E202-4D76-94F4-E9F71EA535F0}">
          <x14:formula1>
            <xm:f>'Occult Data'!$M$1:$M$2</xm:f>
          </x14:formula1>
          <xm:sqref>B4:B5</xm:sqref>
        </x14:dataValidation>
        <x14:dataValidation type="list" allowBlank="1" showInputMessage="1" showErrorMessage="1" xr:uid="{2C80D465-6016-41CE-A6EA-4DE90283330A}">
          <x14:formula1>
            <xm:f>'Occult Data'!$L$1:$L$2</xm:f>
          </x14:formula1>
          <xm:sqref>B7</xm:sqref>
        </x14:dataValidation>
        <x14:dataValidation type="list" allowBlank="1" showInputMessage="1" showErrorMessage="1" xr:uid="{A1439A45-65DE-4DD0-A136-D89766937091}">
          <x14:formula1>
            <xm:f>'Occult Data'!$K$1:$K$2</xm:f>
          </x14:formula1>
          <xm:sqref>B12 B10</xm:sqref>
        </x14:dataValidation>
        <x14:dataValidation type="list" allowBlank="1" showInputMessage="1" showErrorMessage="1" xr:uid="{CDCF5CDE-482F-4A9F-B9EA-D4A1E62CF67A}">
          <x14:formula1>
            <xm:f>'Occult Data'!$J$1:$J$2</xm:f>
          </x14:formula1>
          <xm:sqref>B19 B17 B14</xm:sqref>
        </x14:dataValidation>
        <x14:dataValidation type="list" allowBlank="1" showInputMessage="1" showErrorMessage="1" xr:uid="{1829EEF1-9A88-4BD5-BD49-D4DEB2176190}">
          <x14:formula1>
            <xm:f>'Occult Data'!$I$1:$I$2</xm:f>
          </x14:formula1>
          <xm:sqref>B9</xm:sqref>
        </x14:dataValidation>
        <x14:dataValidation type="list" allowBlank="1" showInputMessage="1" showErrorMessage="1" xr:uid="{179ED038-ED4B-4D3B-84C0-07AB9AEC9074}">
          <x14:formula1>
            <xm:f>'Occult Data'!$H$1:$H$2</xm:f>
          </x14:formula1>
          <xm:sqref>B6 B8 B11 B15:B16</xm:sqref>
        </x14:dataValidation>
        <x14:dataValidation type="list" allowBlank="1" showInputMessage="1" showErrorMessage="1" xr:uid="{09D4D298-FFB1-4DDA-9A71-938A82DB00BE}">
          <x14:formula1>
            <xm:f>'Occult Data'!$G$1:$G$2</xm:f>
          </x14:formula1>
          <xm:sqref>B20 B13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S35"/>
  <sheetViews>
    <sheetView zoomScaleNormal="100" workbookViewId="0">
      <selection activeCell="B3" sqref="B3:B20"/>
    </sheetView>
  </sheetViews>
  <sheetFormatPr defaultColWidth="11.5703125" defaultRowHeight="15" x14ac:dyDescent="0.25"/>
  <cols>
    <col min="1" max="1" width="9.28515625" customWidth="1"/>
    <col min="2" max="2" width="8.28515625" customWidth="1"/>
    <col min="3" max="3" width="6.85546875" customWidth="1"/>
    <col min="4" max="4" width="11.85546875" customWidth="1"/>
    <col min="5" max="5" width="13.140625" customWidth="1"/>
    <col min="6" max="6" width="10.85546875" customWidth="1"/>
    <col min="7" max="7" width="11.28515625" customWidth="1"/>
    <col min="8" max="8" width="3.140625" customWidth="1"/>
    <col min="9" max="9" width="15.28515625" customWidth="1"/>
    <col min="10" max="10" width="10.7109375" customWidth="1"/>
    <col min="11" max="11" width="13.140625" customWidth="1"/>
    <col min="13" max="13" width="3.140625" customWidth="1"/>
    <col min="14" max="14" width="11.7109375" customWidth="1"/>
    <col min="15" max="16" width="10" customWidth="1"/>
    <col min="17" max="17" width="3.140625" customWidth="1"/>
    <col min="18" max="18" width="14.28515625" customWidth="1"/>
    <col min="19" max="19" width="13.5703125" customWidth="1"/>
    <col min="20" max="64" width="8.7109375" customWidth="1"/>
  </cols>
  <sheetData>
    <row r="1" spans="1:19" ht="13.9" customHeight="1" x14ac:dyDescent="0.25">
      <c r="A1" s="180" t="s">
        <v>152</v>
      </c>
      <c r="B1" s="302" t="s">
        <v>153</v>
      </c>
      <c r="C1" s="302" t="s">
        <v>154</v>
      </c>
      <c r="D1" s="194" t="s">
        <v>155</v>
      </c>
      <c r="E1" s="195" t="s">
        <v>156</v>
      </c>
      <c r="F1" s="303" t="s">
        <v>157</v>
      </c>
      <c r="G1" s="304" t="s">
        <v>158</v>
      </c>
      <c r="H1" s="90"/>
      <c r="I1" s="298" t="s">
        <v>159</v>
      </c>
      <c r="J1" s="298"/>
      <c r="K1" s="298"/>
      <c r="L1" s="298"/>
      <c r="M1" s="91"/>
      <c r="N1" s="298" t="s">
        <v>160</v>
      </c>
      <c r="O1" s="298"/>
      <c r="P1" s="298"/>
      <c r="Q1" s="91"/>
      <c r="R1" s="274" t="s">
        <v>161</v>
      </c>
      <c r="S1" s="274"/>
    </row>
    <row r="2" spans="1:19" ht="15.75" thickBot="1" x14ac:dyDescent="0.3">
      <c r="A2" s="180" t="s">
        <v>162</v>
      </c>
      <c r="B2" s="302"/>
      <c r="C2" s="302"/>
      <c r="D2" s="196" t="s">
        <v>163</v>
      </c>
      <c r="E2" s="197" t="s">
        <v>163</v>
      </c>
      <c r="F2" s="303"/>
      <c r="G2" s="304"/>
      <c r="H2" s="92"/>
      <c r="I2" s="93" t="e">
        <f>SUM(G3,G4,G5,G7,G10,G12,G14,G17,G19)/SUM(F3,F4,F5,F7,F10,F12,F14,F17,F19)</f>
        <v>#DIV/0!</v>
      </c>
      <c r="J2" s="94" t="s">
        <v>164</v>
      </c>
      <c r="K2" s="95" t="e">
        <f>SQRT(1/SUM(F3,F4,F5,F7,F10,F12,F14,F17,F19))</f>
        <v>#DIV/0!</v>
      </c>
      <c r="L2" s="96" t="s">
        <v>165</v>
      </c>
      <c r="M2" s="91"/>
      <c r="N2" s="172">
        <f>Overview!$AA$14</f>
        <v>0.19504856112476671</v>
      </c>
      <c r="O2" s="173" t="s">
        <v>164</v>
      </c>
      <c r="P2" s="174" t="e">
        <f>Overview!$AB$14</f>
        <v>#DIV/0!</v>
      </c>
      <c r="Q2" s="91"/>
      <c r="R2" s="270" t="s">
        <v>166</v>
      </c>
      <c r="S2" s="270"/>
    </row>
    <row r="3" spans="1:19" ht="17.25" x14ac:dyDescent="0.25">
      <c r="A3" s="224">
        <v>46.5</v>
      </c>
      <c r="B3" s="225" t="s">
        <v>167</v>
      </c>
      <c r="C3" s="225" t="s">
        <v>168</v>
      </c>
      <c r="D3" s="212"/>
      <c r="E3" s="213"/>
      <c r="F3" s="97">
        <f t="shared" ref="F3:F20" si="0">IF(B3="-",0,IF(E3&lt;&gt;0,1/E3^2,0))</f>
        <v>0</v>
      </c>
      <c r="G3" s="98">
        <f>IF(D3&lt;&gt;0,D3*F3,0)</f>
        <v>0</v>
      </c>
      <c r="I3" s="99" t="e">
        <f>I2*27/0.33</f>
        <v>#DIV/0!</v>
      </c>
      <c r="J3" s="100" t="s">
        <v>164</v>
      </c>
      <c r="K3" s="101" t="e">
        <f>K2*27/0.33</f>
        <v>#DIV/0!</v>
      </c>
      <c r="L3" s="102" t="s">
        <v>169</v>
      </c>
      <c r="M3" s="91"/>
      <c r="N3" s="301" t="s">
        <v>170</v>
      </c>
      <c r="O3" s="301"/>
      <c r="P3" s="301"/>
      <c r="Q3" s="91"/>
      <c r="R3" s="272" t="s">
        <v>171</v>
      </c>
      <c r="S3" s="272"/>
    </row>
    <row r="4" spans="1:19" x14ac:dyDescent="0.25">
      <c r="A4" s="224">
        <v>63.29</v>
      </c>
      <c r="B4" s="225" t="s">
        <v>172</v>
      </c>
      <c r="C4" s="225" t="s">
        <v>168</v>
      </c>
      <c r="D4" s="212"/>
      <c r="E4" s="213"/>
      <c r="F4" s="103">
        <f t="shared" si="0"/>
        <v>0</v>
      </c>
      <c r="G4" s="104">
        <f>IF(D4&lt;&gt;0,D4*F4,0)</f>
        <v>0</v>
      </c>
      <c r="I4" s="298" t="s">
        <v>173</v>
      </c>
      <c r="J4" s="298"/>
      <c r="K4" s="298"/>
      <c r="L4" s="298"/>
      <c r="M4" s="91"/>
      <c r="N4" s="172" t="e">
        <f>Overview!$AG$14</f>
        <v>#DIV/0!</v>
      </c>
      <c r="O4" s="173" t="s">
        <v>164</v>
      </c>
      <c r="P4" s="174">
        <f>0.1</f>
        <v>0.1</v>
      </c>
      <c r="Q4" s="91"/>
      <c r="R4" s="270" t="s">
        <v>174</v>
      </c>
      <c r="S4" s="270"/>
    </row>
    <row r="5" spans="1:19" x14ac:dyDescent="0.25">
      <c r="A5" s="230">
        <v>93.31</v>
      </c>
      <c r="B5" s="225" t="s">
        <v>172</v>
      </c>
      <c r="C5" s="225" t="s">
        <v>168</v>
      </c>
      <c r="D5" s="212"/>
      <c r="E5" s="213"/>
      <c r="F5" s="103">
        <f t="shared" si="0"/>
        <v>0</v>
      </c>
      <c r="G5" s="104">
        <f t="shared" ref="G5:G20" si="1">IF(D5&lt;&gt;0,D5*F5,0)</f>
        <v>0</v>
      </c>
      <c r="I5" s="93" t="e">
        <f>SUM(G6,G8,G9,G11,G15,G13,G16,G20)/SUM(F6,F8,F9,F11,F13,F15,F16,F20)</f>
        <v>#DIV/0!</v>
      </c>
      <c r="J5" s="94" t="s">
        <v>164</v>
      </c>
      <c r="K5" s="95" t="e">
        <f>SQRT(1/SUM(F6,F8,F9,F11,F13,F15,F16,F20))</f>
        <v>#DIV/0!</v>
      </c>
      <c r="L5" s="96" t="s">
        <v>165</v>
      </c>
      <c r="M5" s="91"/>
      <c r="N5" s="301" t="s">
        <v>13</v>
      </c>
      <c r="O5" s="301"/>
      <c r="P5" s="301"/>
      <c r="Q5" s="91"/>
      <c r="R5" s="272" t="s">
        <v>175</v>
      </c>
      <c r="S5" s="272"/>
    </row>
    <row r="6" spans="1:19" x14ac:dyDescent="0.25">
      <c r="A6" s="226">
        <v>128.72</v>
      </c>
      <c r="B6" s="227" t="s">
        <v>176</v>
      </c>
      <c r="C6" s="227" t="s">
        <v>177</v>
      </c>
      <c r="D6" s="212"/>
      <c r="E6" s="213"/>
      <c r="F6" s="103">
        <f t="shared" si="0"/>
        <v>0</v>
      </c>
      <c r="G6" s="104">
        <f t="shared" si="1"/>
        <v>0</v>
      </c>
      <c r="I6" s="105" t="e">
        <f>I5*27/0.11</f>
        <v>#DIV/0!</v>
      </c>
      <c r="J6" s="106" t="s">
        <v>164</v>
      </c>
      <c r="K6" s="107" t="e">
        <f>K5*27/0.11</f>
        <v>#DIV/0!</v>
      </c>
      <c r="L6" s="108" t="s">
        <v>169</v>
      </c>
      <c r="M6" s="91"/>
      <c r="N6" s="172">
        <f>Overview!$D$14</f>
        <v>0</v>
      </c>
      <c r="O6" s="173" t="s">
        <v>164</v>
      </c>
      <c r="P6" s="174">
        <f>Overview!$E$14</f>
        <v>0</v>
      </c>
      <c r="Q6" s="91"/>
      <c r="R6" s="273" t="s">
        <v>178</v>
      </c>
      <c r="S6" s="273"/>
    </row>
    <row r="7" spans="1:19" x14ac:dyDescent="0.25">
      <c r="A7" s="230">
        <v>185.76</v>
      </c>
      <c r="B7" s="225" t="s">
        <v>179</v>
      </c>
      <c r="C7" s="225" t="s">
        <v>168</v>
      </c>
      <c r="D7" s="212"/>
      <c r="E7" s="213"/>
      <c r="F7" s="103">
        <f t="shared" si="0"/>
        <v>0</v>
      </c>
      <c r="G7" s="104">
        <f t="shared" si="1"/>
        <v>0</v>
      </c>
      <c r="I7" s="298" t="s">
        <v>180</v>
      </c>
      <c r="J7" s="298"/>
      <c r="K7" s="298"/>
      <c r="L7" s="298"/>
      <c r="M7" s="91"/>
      <c r="N7" s="290" t="s">
        <v>181</v>
      </c>
      <c r="O7" s="291"/>
      <c r="P7" s="292"/>
      <c r="Q7" s="91"/>
      <c r="R7" s="91"/>
      <c r="S7" s="109"/>
    </row>
    <row r="8" spans="1:19" ht="15" customHeight="1" x14ac:dyDescent="0.25">
      <c r="A8" s="226">
        <v>209.42</v>
      </c>
      <c r="B8" s="227" t="s">
        <v>176</v>
      </c>
      <c r="C8" s="227" t="s">
        <v>177</v>
      </c>
      <c r="D8" s="212"/>
      <c r="E8" s="213"/>
      <c r="F8" s="103">
        <f t="shared" si="0"/>
        <v>0</v>
      </c>
      <c r="G8" s="104">
        <f t="shared" si="1"/>
        <v>0</v>
      </c>
      <c r="I8" s="110">
        <f>D18</f>
        <v>0</v>
      </c>
      <c r="J8" s="94" t="s">
        <v>164</v>
      </c>
      <c r="K8" s="94">
        <f>E18</f>
        <v>0</v>
      </c>
      <c r="L8" s="111" t="s">
        <v>165</v>
      </c>
      <c r="M8" s="91"/>
      <c r="N8" s="113" t="e">
        <f>(((0.99685704+-0.23958774*LN(R18)+0.014597508*LN(R18)^2)/(1+-0.24153011*LN(R18)+0.015221787*LN(R18)^2))+((0.99685704+-0.23958774*LN(S18)+0.014597508*LN(S18)^2)/(1+-0.24153011*LN(S18)+0.015221787*LN(S18)^2)))/2</f>
        <v>#NUM!</v>
      </c>
      <c r="O8" s="114" t="s">
        <v>164</v>
      </c>
      <c r="P8" s="115" t="e">
        <f>N8*0.05</f>
        <v>#NUM!</v>
      </c>
      <c r="Q8" s="91"/>
      <c r="R8" s="217" t="s">
        <v>189</v>
      </c>
      <c r="S8" s="218" t="s">
        <v>215</v>
      </c>
    </row>
    <row r="9" spans="1:19" x14ac:dyDescent="0.25">
      <c r="A9" s="228">
        <v>238.71</v>
      </c>
      <c r="B9" s="227" t="s">
        <v>183</v>
      </c>
      <c r="C9" s="227" t="s">
        <v>177</v>
      </c>
      <c r="D9" s="212"/>
      <c r="E9" s="213"/>
      <c r="F9" s="103">
        <f t="shared" si="0"/>
        <v>0</v>
      </c>
      <c r="G9" s="104">
        <f t="shared" si="1"/>
        <v>0</v>
      </c>
      <c r="I9" s="112">
        <f>I8*27*1224</f>
        <v>0</v>
      </c>
      <c r="J9" s="107" t="s">
        <v>164</v>
      </c>
      <c r="K9" s="107">
        <f>K8*27*1224</f>
        <v>0</v>
      </c>
      <c r="L9" s="108" t="s">
        <v>169</v>
      </c>
      <c r="M9" s="91"/>
      <c r="N9" s="290" t="s">
        <v>187</v>
      </c>
      <c r="O9" s="291"/>
      <c r="P9" s="292"/>
      <c r="Q9" s="91"/>
      <c r="R9" s="116" t="s">
        <v>184</v>
      </c>
      <c r="S9" s="117">
        <v>0.03</v>
      </c>
    </row>
    <row r="10" spans="1:19" x14ac:dyDescent="0.25">
      <c r="A10" s="224">
        <v>295.10000000000002</v>
      </c>
      <c r="B10" s="225" t="s">
        <v>185</v>
      </c>
      <c r="C10" s="225" t="s">
        <v>168</v>
      </c>
      <c r="D10" s="212"/>
      <c r="E10" s="213"/>
      <c r="F10" s="103">
        <f t="shared" si="0"/>
        <v>0</v>
      </c>
      <c r="G10" s="104">
        <f t="shared" si="1"/>
        <v>0</v>
      </c>
      <c r="I10" s="118">
        <f>I9*100/1000000</f>
        <v>0</v>
      </c>
      <c r="J10" s="119" t="s">
        <v>164</v>
      </c>
      <c r="K10" s="119">
        <f>K9*100/1000000</f>
        <v>0</v>
      </c>
      <c r="L10" s="108" t="s">
        <v>186</v>
      </c>
      <c r="M10" s="91"/>
      <c r="N10" s="122">
        <f>IF(S20="on",IF(R20="Feldspar",12.5*0.7982*(1-((((0.99685704+-0.23958774*LN(R18)+0.014597508*LN(R18)^2)/(1+-0.24153011*LN(R18)+0.015221787*LN(R18)^2))+((0.99685704+-0.23958774*LN(S18)+0.014597508*LN(S18)^2)/(1+-0.24153011*LN(S18)+0.015221787*LN(S18)^2)))/2)),0.01),0)</f>
        <v>0</v>
      </c>
      <c r="O10" s="123" t="s">
        <v>164</v>
      </c>
      <c r="P10" s="121">
        <f>IF(S20="on",IF(R20="Feldspar",N10*SQRT((0.12/12.5)^2+(0.039/0.7982)^2 + (P8/(N8))^2),0.002),0)</f>
        <v>0</v>
      </c>
      <c r="Q10" s="91"/>
      <c r="R10" s="120" t="s">
        <v>188</v>
      </c>
      <c r="S10" s="121">
        <v>0.04</v>
      </c>
    </row>
    <row r="11" spans="1:19" x14ac:dyDescent="0.25">
      <c r="A11" s="226">
        <v>338.21</v>
      </c>
      <c r="B11" s="227" t="s">
        <v>176</v>
      </c>
      <c r="C11" s="227" t="s">
        <v>177</v>
      </c>
      <c r="D11" s="212"/>
      <c r="E11" s="213"/>
      <c r="F11" s="103">
        <f t="shared" si="0"/>
        <v>0</v>
      </c>
      <c r="G11" s="104">
        <f t="shared" si="1"/>
        <v>0</v>
      </c>
      <c r="I11" s="299" t="s">
        <v>52</v>
      </c>
      <c r="J11" s="299"/>
      <c r="K11" s="299"/>
      <c r="L11" s="300"/>
      <c r="M11" s="91"/>
      <c r="N11" s="280" t="s">
        <v>214</v>
      </c>
      <c r="O11" s="281"/>
      <c r="P11" s="282"/>
      <c r="Q11" s="91"/>
      <c r="R11" s="181" t="s">
        <v>189</v>
      </c>
      <c r="S11" s="175">
        <f>IF(Overview!AM14="silt",IF(Overview!K14="lin",0.03,IF(Overview!K14="exp",0.04,"missing info")),0)</f>
        <v>0</v>
      </c>
    </row>
    <row r="12" spans="1:19" x14ac:dyDescent="0.25">
      <c r="A12" s="224">
        <v>351.85</v>
      </c>
      <c r="B12" s="225" t="s">
        <v>185</v>
      </c>
      <c r="C12" s="225" t="s">
        <v>168</v>
      </c>
      <c r="D12" s="212"/>
      <c r="E12" s="213"/>
      <c r="F12" s="103">
        <f t="shared" si="0"/>
        <v>0</v>
      </c>
      <c r="G12" s="104">
        <f t="shared" si="1"/>
        <v>0</v>
      </c>
      <c r="I12" s="299"/>
      <c r="J12" s="299"/>
      <c r="K12" s="299"/>
      <c r="L12" s="300"/>
      <c r="M12" s="91"/>
      <c r="N12" s="290" t="s">
        <v>216</v>
      </c>
      <c r="O12" s="291"/>
      <c r="P12" s="292"/>
      <c r="Q12" s="91"/>
      <c r="R12" s="91"/>
      <c r="S12" s="109"/>
    </row>
    <row r="13" spans="1:19" x14ac:dyDescent="0.25">
      <c r="A13" s="228">
        <v>583.17999999999995</v>
      </c>
      <c r="B13" s="229" t="s">
        <v>190</v>
      </c>
      <c r="C13" s="227" t="s">
        <v>177</v>
      </c>
      <c r="D13" s="212"/>
      <c r="E13" s="213"/>
      <c r="F13" s="103">
        <f t="shared" si="0"/>
        <v>0</v>
      </c>
      <c r="G13" s="104">
        <f t="shared" si="1"/>
        <v>0</v>
      </c>
      <c r="I13" s="124"/>
      <c r="J13" s="125" t="s">
        <v>191</v>
      </c>
      <c r="K13" s="125" t="s">
        <v>192</v>
      </c>
      <c r="L13" s="126" t="s">
        <v>193</v>
      </c>
      <c r="M13" s="91"/>
      <c r="N13" s="130" t="e">
        <f>D7/(D4+D5)</f>
        <v>#DIV/0!</v>
      </c>
      <c r="O13" s="123" t="s">
        <v>164</v>
      </c>
      <c r="P13" s="131" t="e">
        <f>SQRT((E7^2/(D4+D5)^2)+(D7^2*(E4^2+E5^2)/(D4+D5)^4))</f>
        <v>#DIV/0!</v>
      </c>
      <c r="Q13" s="91"/>
      <c r="R13" s="182" t="s">
        <v>194</v>
      </c>
      <c r="S13" s="176">
        <f>Overview!$N$14</f>
        <v>0</v>
      </c>
    </row>
    <row r="14" spans="1:19" x14ac:dyDescent="0.25">
      <c r="A14" s="224">
        <v>609.22</v>
      </c>
      <c r="B14" s="225" t="s">
        <v>195</v>
      </c>
      <c r="C14" s="225" t="s">
        <v>168</v>
      </c>
      <c r="D14" s="212"/>
      <c r="E14" s="213"/>
      <c r="F14" s="103">
        <f t="shared" si="0"/>
        <v>0</v>
      </c>
      <c r="G14" s="104">
        <f t="shared" si="1"/>
        <v>0</v>
      </c>
      <c r="I14" s="127" t="s">
        <v>196</v>
      </c>
      <c r="J14" s="128" t="e">
        <f>(I6*0.0479)+(I3*0.1116)+(I10*0.2491)</f>
        <v>#DIV/0!</v>
      </c>
      <c r="K14" s="128" t="e">
        <f>(I6*0.0277*(1-0.171))+(I3*0.1457*(1-0.117))+(I10*(0.7982+0.019)*(1-0.0494))</f>
        <v>#DIV/0!</v>
      </c>
      <c r="L14" s="129" t="e">
        <f>(I6*0.644*S11)+(I3*2.22*S11)</f>
        <v>#DIV/0!</v>
      </c>
      <c r="M14" s="91"/>
      <c r="N14" s="293" t="s">
        <v>217</v>
      </c>
      <c r="O14" s="294"/>
      <c r="P14" s="295"/>
      <c r="Q14" s="91"/>
      <c r="R14" s="183" t="s">
        <v>197</v>
      </c>
      <c r="S14" s="177">
        <f>Overview!$O$14</f>
        <v>0</v>
      </c>
    </row>
    <row r="15" spans="1:19" x14ac:dyDescent="0.25">
      <c r="A15" s="228">
        <v>911.1</v>
      </c>
      <c r="B15" s="227" t="s">
        <v>176</v>
      </c>
      <c r="C15" s="227" t="s">
        <v>177</v>
      </c>
      <c r="D15" s="212"/>
      <c r="E15" s="213"/>
      <c r="F15" s="103">
        <f t="shared" si="0"/>
        <v>0</v>
      </c>
      <c r="G15" s="104">
        <f t="shared" si="1"/>
        <v>0</v>
      </c>
      <c r="I15" s="127" t="s">
        <v>198</v>
      </c>
      <c r="J15" s="128" t="e">
        <f>SQRT((0.0479*K6)^2+(0.1116*K3)^2+(0.2491*K10)^2)</f>
        <v>#DIV/0!</v>
      </c>
      <c r="K15" s="128" t="e">
        <f>SQRT((0.0277*(1-0.171)*K6)^2+(I6*0.0277*0.013)^2+(0.1457*(1-0.117)*K3)^2+(I3*0.1457*0.011)^2+(0.801*(1-0.0494)*K10)^2+(I10*0.801*0.007)^2)</f>
        <v>#DIV/0!</v>
      </c>
      <c r="L15" s="132" t="e">
        <f>IF(L14=0,0,(SQRT((K6*0.644)^2+(K3*2.22)^2)*S11))</f>
        <v>#DIV/0!</v>
      </c>
      <c r="M15" s="91"/>
      <c r="N15" s="219" t="e">
        <f>D9/(D6+D8+D11+D15+D16)</f>
        <v>#DIV/0!</v>
      </c>
      <c r="O15" s="123" t="s">
        <v>164</v>
      </c>
      <c r="P15" s="220" t="e">
        <f>SQRT((E9^2/(D6+D8+D11+D15+D16)^2)+(D9^2*(E6^2+E8^2+E11^2+E15^2+E16^2)/(D6+D8+D11+D15+D16)^4))</f>
        <v>#DIV/0!</v>
      </c>
      <c r="Q15" s="91"/>
      <c r="R15" s="91"/>
      <c r="S15" s="109"/>
    </row>
    <row r="16" spans="1:19" x14ac:dyDescent="0.25">
      <c r="A16" s="226">
        <v>968.93</v>
      </c>
      <c r="B16" s="227" t="s">
        <v>176</v>
      </c>
      <c r="C16" s="227" t="s">
        <v>177</v>
      </c>
      <c r="D16" s="212"/>
      <c r="E16" s="213"/>
      <c r="F16" s="103">
        <f t="shared" si="0"/>
        <v>0</v>
      </c>
      <c r="G16" s="104">
        <f t="shared" si="1"/>
        <v>0</v>
      </c>
      <c r="I16" s="127" t="s">
        <v>199</v>
      </c>
      <c r="J16" s="128" t="e">
        <f>J14/(1+1.14*N4)</f>
        <v>#DIV/0!</v>
      </c>
      <c r="K16" s="128" t="e">
        <f>K14/(1+1.25*N4)</f>
        <v>#DIV/0!</v>
      </c>
      <c r="L16" s="129" t="e">
        <f>L14/(1+1.5*N4)</f>
        <v>#DIV/0!</v>
      </c>
      <c r="M16" s="91"/>
      <c r="N16" s="262" t="s">
        <v>200</v>
      </c>
      <c r="O16" s="262"/>
      <c r="P16" s="262"/>
      <c r="Q16" s="133"/>
      <c r="R16" s="296" t="s">
        <v>201</v>
      </c>
      <c r="S16" s="297"/>
    </row>
    <row r="17" spans="1:19" ht="15.75" thickBot="1" x14ac:dyDescent="0.3">
      <c r="A17" s="230">
        <v>1120.1600000000001</v>
      </c>
      <c r="B17" s="225" t="s">
        <v>195</v>
      </c>
      <c r="C17" s="225" t="s">
        <v>168</v>
      </c>
      <c r="D17" s="212"/>
      <c r="E17" s="213"/>
      <c r="F17" s="103">
        <f t="shared" si="0"/>
        <v>0</v>
      </c>
      <c r="G17" s="104">
        <f t="shared" si="1"/>
        <v>0</v>
      </c>
      <c r="I17" s="134" t="s">
        <v>202</v>
      </c>
      <c r="J17" s="135" t="e">
        <f>SQRT(((J15/(1+1.14*N4))^2+((J14*1.14*P4)/(1+1.14*N4)^2)^2))</f>
        <v>#DIV/0!</v>
      </c>
      <c r="K17" s="135" t="e">
        <f>SQRT((K15/(1+1.25*N4))^2+((K14*1.25*P4)/(1+1.25*N4)^2)^2)</f>
        <v>#DIV/0!</v>
      </c>
      <c r="L17" s="136" t="e">
        <f>SQRT((L15/(1+1.5*N4))^2+((L14*1.5*P4)/(1+1.5*N4)^2)^2)</f>
        <v>#DIV/0!</v>
      </c>
      <c r="M17" s="91"/>
      <c r="N17" s="137" t="e">
        <f>J16+K16+L16+N2+N10</f>
        <v>#DIV/0!</v>
      </c>
      <c r="O17" s="94" t="s">
        <v>164</v>
      </c>
      <c r="P17" s="138" t="e">
        <f>SQRT(J17^2+K17^2+L17^2+P2^2+P10^2)</f>
        <v>#DIV/0!</v>
      </c>
      <c r="Q17" s="139"/>
      <c r="R17" s="184" t="s">
        <v>203</v>
      </c>
      <c r="S17" s="185" t="s">
        <v>204</v>
      </c>
    </row>
    <row r="18" spans="1:19" x14ac:dyDescent="0.25">
      <c r="A18" s="231">
        <v>1460.91</v>
      </c>
      <c r="B18" s="232" t="s">
        <v>205</v>
      </c>
      <c r="C18" s="232" t="s">
        <v>180</v>
      </c>
      <c r="D18" s="212"/>
      <c r="E18" s="213"/>
      <c r="F18" s="103">
        <f t="shared" si="0"/>
        <v>0</v>
      </c>
      <c r="G18" s="104">
        <f t="shared" si="1"/>
        <v>0</v>
      </c>
      <c r="I18" s="265" t="s">
        <v>206</v>
      </c>
      <c r="J18" s="265"/>
      <c r="K18" s="265"/>
      <c r="L18" s="265"/>
      <c r="M18" s="91"/>
      <c r="N18" s="266" t="s">
        <v>17</v>
      </c>
      <c r="O18" s="266"/>
      <c r="P18" s="266"/>
      <c r="Q18" s="139"/>
      <c r="R18" s="178">
        <f>Overview!$AN$14</f>
        <v>0</v>
      </c>
      <c r="S18" s="186">
        <f>Overview!$AO$14</f>
        <v>0</v>
      </c>
    </row>
    <row r="19" spans="1:19" ht="15.75" thickBot="1" x14ac:dyDescent="0.3">
      <c r="A19" s="230">
        <v>1764.83</v>
      </c>
      <c r="B19" s="225" t="s">
        <v>195</v>
      </c>
      <c r="C19" s="225" t="s">
        <v>168</v>
      </c>
      <c r="D19" s="212"/>
      <c r="E19" s="213"/>
      <c r="F19" s="103">
        <f t="shared" si="0"/>
        <v>0</v>
      </c>
      <c r="G19" s="104">
        <f t="shared" si="1"/>
        <v>0</v>
      </c>
      <c r="I19" s="91"/>
      <c r="J19" s="91"/>
      <c r="K19" s="91"/>
      <c r="L19" s="91"/>
      <c r="M19" s="91"/>
      <c r="N19" s="140" t="e">
        <f>N6*1000/N17</f>
        <v>#DIV/0!</v>
      </c>
      <c r="O19" s="141" t="s">
        <v>164</v>
      </c>
      <c r="P19" s="142" t="e">
        <f>N19*SQRT((P6/N6)^2+(P17/N17)^2)</f>
        <v>#DIV/0!</v>
      </c>
      <c r="Q19" s="139"/>
      <c r="R19" s="143"/>
      <c r="S19" s="144"/>
    </row>
    <row r="20" spans="1:19" ht="15.75" thickBot="1" x14ac:dyDescent="0.3">
      <c r="A20" s="226">
        <v>2615.8200000000002</v>
      </c>
      <c r="B20" s="229" t="s">
        <v>190</v>
      </c>
      <c r="C20" s="229" t="s">
        <v>177</v>
      </c>
      <c r="D20" s="214"/>
      <c r="E20" s="215"/>
      <c r="F20" s="145">
        <f t="shared" si="0"/>
        <v>0</v>
      </c>
      <c r="G20" s="146">
        <f t="shared" si="1"/>
        <v>0</v>
      </c>
      <c r="I20" s="254" t="s">
        <v>207</v>
      </c>
      <c r="J20" s="254"/>
      <c r="K20" s="254"/>
      <c r="L20" s="254"/>
      <c r="M20" s="91"/>
      <c r="N20" s="255" t="s">
        <v>230</v>
      </c>
      <c r="O20" s="255"/>
      <c r="P20" s="255"/>
      <c r="Q20" s="147"/>
      <c r="R20" s="221" t="str">
        <f>Overview!$AL$14</f>
        <v>Quartz</v>
      </c>
      <c r="S20" s="223">
        <f>Overview!$AP$14</f>
        <v>0</v>
      </c>
    </row>
    <row r="25" spans="1:19" x14ac:dyDescent="0.25">
      <c r="I25" s="45"/>
    </row>
    <row r="29" spans="1:19" x14ac:dyDescent="0.25">
      <c r="H29" s="216"/>
    </row>
    <row r="31" spans="1:19" x14ac:dyDescent="0.25">
      <c r="F31" s="171"/>
    </row>
    <row r="35" spans="9:9" x14ac:dyDescent="0.25">
      <c r="I35" s="171"/>
    </row>
  </sheetData>
  <sheetProtection sheet="1" objects="1" scenarios="1"/>
  <protectedRanges>
    <protectedRange sqref="B3:B20" name="Intervalo1"/>
  </protectedRanges>
  <mergeCells count="28">
    <mergeCell ref="B1:B2"/>
    <mergeCell ref="C1:C2"/>
    <mergeCell ref="F1:F2"/>
    <mergeCell ref="G1:G2"/>
    <mergeCell ref="I1:L1"/>
    <mergeCell ref="N1:P1"/>
    <mergeCell ref="R1:S1"/>
    <mergeCell ref="R2:S2"/>
    <mergeCell ref="N3:P3"/>
    <mergeCell ref="R3:S3"/>
    <mergeCell ref="I4:L4"/>
    <mergeCell ref="R4:S4"/>
    <mergeCell ref="N5:P5"/>
    <mergeCell ref="R5:S5"/>
    <mergeCell ref="R6:S6"/>
    <mergeCell ref="R16:S16"/>
    <mergeCell ref="I18:L18"/>
    <mergeCell ref="N18:P18"/>
    <mergeCell ref="I7:L7"/>
    <mergeCell ref="I11:L12"/>
    <mergeCell ref="I20:L20"/>
    <mergeCell ref="N20:P20"/>
    <mergeCell ref="N7:P7"/>
    <mergeCell ref="N9:P9"/>
    <mergeCell ref="N12:P12"/>
    <mergeCell ref="N11:P11"/>
    <mergeCell ref="N14:P14"/>
    <mergeCell ref="N16:P16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DFBB5BE7-5021-497C-8721-A8BDE558D399}">
          <x14:formula1>
            <xm:f>'Occult Data'!$O$1:$O$2</xm:f>
          </x14:formula1>
          <xm:sqref>B18</xm:sqref>
        </x14:dataValidation>
        <x14:dataValidation type="list" allowBlank="1" showInputMessage="1" showErrorMessage="1" xr:uid="{86C3C18E-E3B2-4482-AB0C-FEDC01F9E7EC}">
          <x14:formula1>
            <xm:f>'Occult Data'!$N$1:$N$2</xm:f>
          </x14:formula1>
          <xm:sqref>B3</xm:sqref>
        </x14:dataValidation>
        <x14:dataValidation type="list" allowBlank="1" showInputMessage="1" showErrorMessage="1" xr:uid="{E0E22D00-4630-4A8A-B4AE-8AD703C1CFD3}">
          <x14:formula1>
            <xm:f>'Occult Data'!$M$1:$M$2</xm:f>
          </x14:formula1>
          <xm:sqref>B4:B5</xm:sqref>
        </x14:dataValidation>
        <x14:dataValidation type="list" allowBlank="1" showInputMessage="1" showErrorMessage="1" xr:uid="{2D6AE652-35AE-42B8-9350-ED785C73D504}">
          <x14:formula1>
            <xm:f>'Occult Data'!$L$1:$L$2</xm:f>
          </x14:formula1>
          <xm:sqref>B7</xm:sqref>
        </x14:dataValidation>
        <x14:dataValidation type="list" allowBlank="1" showInputMessage="1" showErrorMessage="1" xr:uid="{FF7BBD13-6083-4CC5-8DA4-EC8C81158816}">
          <x14:formula1>
            <xm:f>'Occult Data'!$K$1:$K$2</xm:f>
          </x14:formula1>
          <xm:sqref>B12 B10</xm:sqref>
        </x14:dataValidation>
        <x14:dataValidation type="list" allowBlank="1" showInputMessage="1" showErrorMessage="1" xr:uid="{53B80CC3-ED38-4EB9-82E7-91BBD5E04543}">
          <x14:formula1>
            <xm:f>'Occult Data'!$J$1:$J$2</xm:f>
          </x14:formula1>
          <xm:sqref>B19 B17 B14</xm:sqref>
        </x14:dataValidation>
        <x14:dataValidation type="list" allowBlank="1" showInputMessage="1" showErrorMessage="1" xr:uid="{0974F947-C084-4102-938B-6251F0D00D9F}">
          <x14:formula1>
            <xm:f>'Occult Data'!$I$1:$I$2</xm:f>
          </x14:formula1>
          <xm:sqref>B9</xm:sqref>
        </x14:dataValidation>
        <x14:dataValidation type="list" allowBlank="1" showInputMessage="1" showErrorMessage="1" xr:uid="{E74581CC-2713-489E-9D10-426B1749B715}">
          <x14:formula1>
            <xm:f>'Occult Data'!$H$1:$H$2</xm:f>
          </x14:formula1>
          <xm:sqref>B6 B8 B11 B15:B16</xm:sqref>
        </x14:dataValidation>
        <x14:dataValidation type="list" allowBlank="1" showInputMessage="1" showErrorMessage="1" xr:uid="{78E8B1A4-BEC8-40B1-8881-5683AAA1A23C}">
          <x14:formula1>
            <xm:f>'Occult Data'!$G$1:$G$2</xm:f>
          </x14:formula1>
          <xm:sqref>B20 B13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R53"/>
  <sheetViews>
    <sheetView zoomScaleNormal="100" workbookViewId="0">
      <pane xSplit="3" ySplit="1" topLeftCell="D5" activePane="bottomRight" state="frozen"/>
      <selection activeCell="J29" sqref="J29"/>
      <selection pane="topRight" activeCell="J29" sqref="J29"/>
      <selection pane="bottomLeft" activeCell="J29" sqref="J29"/>
      <selection pane="bottomRight" activeCell="M23" sqref="M23"/>
    </sheetView>
  </sheetViews>
  <sheetFormatPr defaultColWidth="11.5703125" defaultRowHeight="15" x14ac:dyDescent="0.25"/>
  <cols>
    <col min="1" max="1" width="3.5703125" customWidth="1"/>
    <col min="2" max="2" width="10" customWidth="1"/>
    <col min="3" max="3" width="9.85546875" customWidth="1"/>
    <col min="4" max="9" width="8.7109375" customWidth="1"/>
    <col min="10" max="10" width="3.5703125" customWidth="1"/>
    <col min="11" max="11" width="13.28515625" customWidth="1"/>
    <col min="12" max="12" width="12.28515625" customWidth="1"/>
    <col min="13" max="13" width="9.5703125" customWidth="1"/>
    <col min="14" max="14" width="9.7109375" customWidth="1"/>
    <col min="15" max="15" width="9.140625" customWidth="1"/>
    <col min="16" max="16" width="12.7109375" customWidth="1"/>
    <col min="17" max="17" width="9.5703125" customWidth="1"/>
    <col min="18" max="18" width="8.28515625" customWidth="1"/>
    <col min="19" max="19" width="13.42578125" customWidth="1"/>
    <col min="20" max="20" width="8" customWidth="1"/>
    <col min="21" max="21" width="3.7109375" customWidth="1"/>
    <col min="22" max="22" width="12.28515625" customWidth="1"/>
    <col min="23" max="23" width="11.7109375" customWidth="1"/>
    <col min="24" max="24" width="12.140625" customWidth="1"/>
    <col min="25" max="26" width="9.7109375" customWidth="1"/>
    <col min="28" max="28" width="9.140625" customWidth="1"/>
    <col min="29" max="29" width="3.85546875" customWidth="1"/>
    <col min="30" max="30" width="9.85546875" customWidth="1"/>
    <col min="31" max="31" width="8.5703125" customWidth="1"/>
    <col min="32" max="32" width="8.28515625" customWidth="1"/>
    <col min="33" max="33" width="9.85546875" customWidth="1"/>
    <col min="34" max="35" width="9.42578125" customWidth="1"/>
    <col min="36" max="36" width="10.7109375" customWidth="1"/>
    <col min="37" max="37" width="3.85546875" customWidth="1"/>
    <col min="38" max="38" width="12.42578125" customWidth="1"/>
    <col min="39" max="42" width="9.140625" customWidth="1"/>
    <col min="43" max="43" width="3.7109375" customWidth="1"/>
    <col min="44" max="44" width="9.28515625" customWidth="1"/>
    <col min="45" max="46" width="13.28515625" customWidth="1"/>
    <col min="47" max="49" width="9.28515625" customWidth="1"/>
    <col min="50" max="50" width="3.7109375" customWidth="1"/>
    <col min="51" max="62" width="9.28515625" customWidth="1"/>
    <col min="63" max="63" width="10.5703125" customWidth="1"/>
    <col min="64" max="64" width="9.28515625" customWidth="1"/>
    <col min="65" max="65" width="3.7109375" customWidth="1"/>
    <col min="66" max="69" width="9.28515625" customWidth="1"/>
    <col min="70" max="70" width="3.28515625" customWidth="1"/>
  </cols>
  <sheetData>
    <row r="1" spans="1:70" ht="45" customHeight="1" x14ac:dyDescent="0.25">
      <c r="A1" s="248" t="s">
        <v>10</v>
      </c>
      <c r="B1" s="10" t="s">
        <v>11</v>
      </c>
      <c r="C1" s="10" t="s">
        <v>12</v>
      </c>
      <c r="D1" s="10" t="s">
        <v>13</v>
      </c>
      <c r="E1" s="10" t="s">
        <v>14</v>
      </c>
      <c r="F1" s="11" t="s">
        <v>15</v>
      </c>
      <c r="G1" s="11" t="s">
        <v>16</v>
      </c>
      <c r="H1" s="10" t="s">
        <v>17</v>
      </c>
      <c r="I1" s="10" t="s">
        <v>18</v>
      </c>
      <c r="J1" s="248" t="s">
        <v>19</v>
      </c>
      <c r="K1" s="12" t="s">
        <v>235</v>
      </c>
      <c r="L1" s="13" t="s">
        <v>20</v>
      </c>
      <c r="M1" s="11" t="s">
        <v>21</v>
      </c>
      <c r="N1" s="10" t="s">
        <v>22</v>
      </c>
      <c r="O1" s="10" t="s">
        <v>23</v>
      </c>
      <c r="P1" s="11" t="s">
        <v>24</v>
      </c>
      <c r="Q1" s="11" t="s">
        <v>25</v>
      </c>
      <c r="R1" s="10" t="s">
        <v>26</v>
      </c>
      <c r="S1" s="11" t="s">
        <v>27</v>
      </c>
      <c r="T1" s="10" t="s">
        <v>26</v>
      </c>
      <c r="U1" s="248" t="s">
        <v>28</v>
      </c>
      <c r="V1" s="14" t="s">
        <v>29</v>
      </c>
      <c r="W1" s="12" t="s">
        <v>30</v>
      </c>
      <c r="X1" s="12" t="s">
        <v>31</v>
      </c>
      <c r="Y1" s="15" t="s">
        <v>32</v>
      </c>
      <c r="Z1" s="12" t="s">
        <v>33</v>
      </c>
      <c r="AA1" s="12" t="s">
        <v>34</v>
      </c>
      <c r="AB1" s="15" t="s">
        <v>26</v>
      </c>
      <c r="AC1" s="248" t="s">
        <v>35</v>
      </c>
      <c r="AD1" s="12" t="s">
        <v>36</v>
      </c>
      <c r="AE1" s="12" t="s">
        <v>37</v>
      </c>
      <c r="AF1" s="12" t="s">
        <v>38</v>
      </c>
      <c r="AG1" s="12" t="s">
        <v>39</v>
      </c>
      <c r="AH1" s="12" t="s">
        <v>40</v>
      </c>
      <c r="AI1" s="12" t="s">
        <v>41</v>
      </c>
      <c r="AJ1" s="12" t="s">
        <v>42</v>
      </c>
      <c r="AK1" s="248" t="s">
        <v>43</v>
      </c>
      <c r="AL1" s="12" t="s">
        <v>212</v>
      </c>
      <c r="AM1" s="12" t="s">
        <v>213</v>
      </c>
      <c r="AN1" s="12" t="s">
        <v>44</v>
      </c>
      <c r="AO1" s="12" t="s">
        <v>45</v>
      </c>
      <c r="AP1" s="222" t="s">
        <v>218</v>
      </c>
      <c r="AQ1" s="247" t="s">
        <v>46</v>
      </c>
      <c r="AR1" s="12" t="s">
        <v>47</v>
      </c>
      <c r="AS1" s="12" t="s">
        <v>48</v>
      </c>
      <c r="AT1" s="12" t="s">
        <v>49</v>
      </c>
      <c r="AU1" s="12" t="s">
        <v>48</v>
      </c>
      <c r="AV1" s="12" t="s">
        <v>50</v>
      </c>
      <c r="AW1" s="12" t="s">
        <v>51</v>
      </c>
      <c r="AX1" s="248" t="s">
        <v>52</v>
      </c>
      <c r="AY1" s="12" t="s">
        <v>53</v>
      </c>
      <c r="AZ1" s="12" t="s">
        <v>54</v>
      </c>
      <c r="BA1" s="12" t="s">
        <v>55</v>
      </c>
      <c r="BB1" s="12" t="s">
        <v>54</v>
      </c>
      <c r="BC1" s="12" t="s">
        <v>56</v>
      </c>
      <c r="BD1" s="12" t="s">
        <v>54</v>
      </c>
      <c r="BE1" s="12" t="s">
        <v>57</v>
      </c>
      <c r="BF1" s="12" t="s">
        <v>54</v>
      </c>
      <c r="BG1" s="12" t="s">
        <v>58</v>
      </c>
      <c r="BH1" s="12" t="s">
        <v>54</v>
      </c>
      <c r="BI1" s="12" t="s">
        <v>59</v>
      </c>
      <c r="BJ1" s="12" t="s">
        <v>54</v>
      </c>
      <c r="BK1" s="12" t="s">
        <v>60</v>
      </c>
      <c r="BL1" s="12" t="s">
        <v>51</v>
      </c>
      <c r="BM1" s="248" t="s">
        <v>221</v>
      </c>
      <c r="BN1" s="12" t="s">
        <v>222</v>
      </c>
      <c r="BO1" s="12" t="s">
        <v>26</v>
      </c>
      <c r="BP1" s="12" t="s">
        <v>223</v>
      </c>
      <c r="BQ1" s="12" t="s">
        <v>26</v>
      </c>
      <c r="BR1" s="249" t="s">
        <v>61</v>
      </c>
    </row>
    <row r="2" spans="1:70" x14ac:dyDescent="0.25">
      <c r="A2" s="248"/>
      <c r="B2" s="16" t="s">
        <v>62</v>
      </c>
      <c r="C2" s="17" t="s">
        <v>63</v>
      </c>
      <c r="D2" s="18"/>
      <c r="E2" s="19"/>
      <c r="F2" s="20">
        <f>'Example (Row 2)'!$N$17</f>
        <v>0.64204202317158154</v>
      </c>
      <c r="G2" s="21">
        <f>'Example (Row 2)'!$P$17</f>
        <v>5.9744151813836473E-2</v>
      </c>
      <c r="H2" s="22">
        <f>'Example (Row 2)'!$N$19</f>
        <v>0</v>
      </c>
      <c r="I2" s="22" t="e">
        <f>'Example (Row 2)'!$P$19</f>
        <v>#DIV/0!</v>
      </c>
      <c r="J2" s="248"/>
      <c r="K2" s="23" t="s">
        <v>64</v>
      </c>
      <c r="L2" s="23"/>
      <c r="M2" s="24"/>
      <c r="N2" s="25"/>
      <c r="O2" s="24"/>
      <c r="P2" s="23"/>
      <c r="Q2" s="18"/>
      <c r="R2" s="19"/>
      <c r="S2" s="24"/>
      <c r="T2" s="19"/>
      <c r="U2" s="248"/>
      <c r="V2" s="18">
        <v>-23</v>
      </c>
      <c r="W2" s="24">
        <v>-46</v>
      </c>
      <c r="X2" s="24">
        <v>200</v>
      </c>
      <c r="Y2" s="24">
        <v>2</v>
      </c>
      <c r="Z2" s="24">
        <v>0.2</v>
      </c>
      <c r="AA2" s="26">
        <f>Cosmic!$C$14</f>
        <v>0.15606750037906308</v>
      </c>
      <c r="AB2" s="26">
        <f>Cosmic!$C$15</f>
        <v>1.9285600890650643E-2</v>
      </c>
      <c r="AC2" s="248"/>
      <c r="AD2" s="27">
        <v>45</v>
      </c>
      <c r="AE2" s="27">
        <v>250</v>
      </c>
      <c r="AF2" s="27">
        <v>248</v>
      </c>
      <c r="AG2" s="26">
        <f t="shared" ref="AG2:AG33" si="0">(AE2-AF2)/(AF2-AD2)</f>
        <v>9.852216748768473E-3</v>
      </c>
      <c r="AH2" s="24">
        <v>172.89</v>
      </c>
      <c r="AI2" s="24">
        <v>3.6</v>
      </c>
      <c r="AJ2" s="28">
        <f>Geometry!$F$2</f>
        <v>1.0312432896714621</v>
      </c>
      <c r="AK2" s="248"/>
      <c r="AL2" s="243" t="s">
        <v>67</v>
      </c>
      <c r="AM2" s="29" t="s">
        <v>211</v>
      </c>
      <c r="AN2" s="24">
        <v>180</v>
      </c>
      <c r="AO2" s="19">
        <v>250</v>
      </c>
      <c r="AP2" s="244" t="s">
        <v>219</v>
      </c>
      <c r="AQ2" s="247"/>
      <c r="AR2" s="30">
        <f>'Example (Row 2)'!$I$3</f>
        <v>0.43885267409499462</v>
      </c>
      <c r="AS2" s="31">
        <f>'Example (Row 2)'!$K$3</f>
        <v>2.6152644176632552E-2</v>
      </c>
      <c r="AT2" s="31">
        <f>'Example (Row 2)'!$I$6</f>
        <v>9.2646538781138779E-2</v>
      </c>
      <c r="AU2" s="31">
        <f>'Example (Row 2)'!$K$6</f>
        <v>9.8279820907266086E-2</v>
      </c>
      <c r="AV2" s="31">
        <f>'Example (Row 2)'!$I$10</f>
        <v>0.3301858728</v>
      </c>
      <c r="AW2" s="31">
        <f>'Example (Row 2)'!$K$10</f>
        <v>4.7457588959999998E-2</v>
      </c>
      <c r="AX2" s="248"/>
      <c r="AY2" s="32">
        <f>'Example (Row 2)'!$J$14</f>
        <v>0.13566302855109796</v>
      </c>
      <c r="AZ2" s="32">
        <f>'Example (Row 2)'!$J$15</f>
        <v>1.3054968659267297E-2</v>
      </c>
      <c r="BA2" s="32">
        <f>'Example (Row 2)'!$K$14</f>
        <v>0.315085624456307</v>
      </c>
      <c r="BB2" s="32">
        <f>'Example (Row 2)'!$K$15</f>
        <v>3.641597464973291E-2</v>
      </c>
      <c r="BC2" s="32">
        <f>'Example (Row 2)'!$L$14</f>
        <v>3.1017519223978246E-2</v>
      </c>
      <c r="BD2" s="32">
        <f>'Example (Row 2)'!$L$15</f>
        <v>2.5766377333232447E-3</v>
      </c>
      <c r="BE2" s="32">
        <f>'Example (Row 2)'!$J$16</f>
        <v>0.13415624900561615</v>
      </c>
      <c r="BF2" s="32">
        <f>'Example (Row 2)'!$J$17</f>
        <v>1.9884695339327314E-2</v>
      </c>
      <c r="BG2" s="32">
        <f>'Example (Row 2)'!$K$16</f>
        <v>0.31125246600793344</v>
      </c>
      <c r="BH2" s="32">
        <f>'Example (Row 2)'!$K$17</f>
        <v>5.2641882828736664E-2</v>
      </c>
      <c r="BI2" s="32">
        <f>'Example (Row 2)'!$L$16</f>
        <v>3.0565807778968852E-2</v>
      </c>
      <c r="BJ2" s="32">
        <f>'Example (Row 2)'!$L$17</f>
        <v>5.1826959923353521E-3</v>
      </c>
      <c r="BK2" s="33">
        <f t="shared" ref="BK2:BK33" si="1">BG2*100/F2</f>
        <v>48.478519282958715</v>
      </c>
      <c r="BL2" s="34">
        <f t="shared" ref="BL2:BL33" si="2">SQRT((BH2^2/F2^2)+(BG2^2*G2^2/F2^4))*100</f>
        <v>9.358189192057063</v>
      </c>
      <c r="BM2" s="248"/>
      <c r="BN2" s="361">
        <f>'Example (Row 2)'!$N$13</f>
        <v>0</v>
      </c>
      <c r="BO2" s="361">
        <f>'Example (Row 2)'!$P$13</f>
        <v>0.29940829743624614</v>
      </c>
      <c r="BP2" s="361">
        <f>'Example (Row 2)'!$N$15</f>
        <v>0</v>
      </c>
      <c r="BQ2" s="361">
        <f>'Example (Row 2)'!$P$15</f>
        <v>0.2024322587722735</v>
      </c>
      <c r="BR2" s="249"/>
    </row>
    <row r="3" spans="1:70" x14ac:dyDescent="0.25">
      <c r="A3" s="248"/>
      <c r="B3" s="16"/>
      <c r="C3" s="17"/>
      <c r="D3" s="18"/>
      <c r="E3" s="19"/>
      <c r="F3" s="20" t="e">
        <f>'Row 3'!$N$17</f>
        <v>#DIV/0!</v>
      </c>
      <c r="G3" s="21" t="e">
        <f>'Row 3'!$P$17</f>
        <v>#DIV/0!</v>
      </c>
      <c r="H3" s="22" t="e">
        <f>'Row 3'!$N$19</f>
        <v>#DIV/0!</v>
      </c>
      <c r="I3" s="22" t="e">
        <f>'Row 3'!$P$19</f>
        <v>#DIV/0!</v>
      </c>
      <c r="J3" s="248"/>
      <c r="K3" s="23"/>
      <c r="L3" s="23"/>
      <c r="M3" s="24"/>
      <c r="N3" s="25"/>
      <c r="O3" s="24"/>
      <c r="P3" s="23"/>
      <c r="Q3" s="18"/>
      <c r="R3" s="19"/>
      <c r="S3" s="24"/>
      <c r="T3" s="19"/>
      <c r="U3" s="248"/>
      <c r="V3" s="18"/>
      <c r="W3" s="24"/>
      <c r="X3" s="24"/>
      <c r="Y3" s="24"/>
      <c r="Z3" s="24"/>
      <c r="AA3" s="26">
        <f>Cosmic!$D$14</f>
        <v>0.19504856112476671</v>
      </c>
      <c r="AB3" s="26" t="e">
        <f>Cosmic!$D$15</f>
        <v>#DIV/0!</v>
      </c>
      <c r="AC3" s="248"/>
      <c r="AD3" s="27"/>
      <c r="AE3" s="27"/>
      <c r="AF3" s="27"/>
      <c r="AG3" s="26" t="e">
        <f t="shared" si="0"/>
        <v>#DIV/0!</v>
      </c>
      <c r="AH3" s="24"/>
      <c r="AI3" s="24"/>
      <c r="AJ3" s="28" t="e">
        <f>Geometry!$F$3</f>
        <v>#VALUE!</v>
      </c>
      <c r="AK3" s="248"/>
      <c r="AL3" s="243" t="s">
        <v>65</v>
      </c>
      <c r="AM3" s="29"/>
      <c r="AN3" s="24"/>
      <c r="AO3" s="19"/>
      <c r="AP3" s="244" t="s">
        <v>220</v>
      </c>
      <c r="AQ3" s="247"/>
      <c r="AR3" s="35" t="e">
        <f>'Row 3'!$I$3</f>
        <v>#DIV/0!</v>
      </c>
      <c r="AS3" s="36" t="e">
        <f>'Row 3'!$K$3</f>
        <v>#DIV/0!</v>
      </c>
      <c r="AT3" s="36" t="e">
        <f>'Row 3'!$I$6</f>
        <v>#DIV/0!</v>
      </c>
      <c r="AU3" s="36" t="e">
        <f>'Row 3'!$K$6</f>
        <v>#DIV/0!</v>
      </c>
      <c r="AV3" s="36">
        <f>'Row 3'!$I$10</f>
        <v>0</v>
      </c>
      <c r="AW3" s="36">
        <f>'Row 3'!$K$10</f>
        <v>0</v>
      </c>
      <c r="AX3" s="248"/>
      <c r="AY3" s="32" t="e">
        <f>'Row 3'!$J$14</f>
        <v>#DIV/0!</v>
      </c>
      <c r="AZ3" s="32" t="e">
        <f>'Row 3'!$J$15</f>
        <v>#DIV/0!</v>
      </c>
      <c r="BA3" s="32" t="e">
        <f>'Row 3'!$K$14</f>
        <v>#DIV/0!</v>
      </c>
      <c r="BB3" s="32" t="e">
        <f>'Row 3'!$K$15</f>
        <v>#DIV/0!</v>
      </c>
      <c r="BC3" s="32" t="e">
        <f>'Row 3'!$L$14</f>
        <v>#DIV/0!</v>
      </c>
      <c r="BD3" s="32" t="e">
        <f>'Row 3'!$L$15</f>
        <v>#DIV/0!</v>
      </c>
      <c r="BE3" s="32" t="e">
        <f>'Row 3'!$J$16</f>
        <v>#DIV/0!</v>
      </c>
      <c r="BF3" s="32" t="e">
        <f>'Row 3'!$J$17</f>
        <v>#DIV/0!</v>
      </c>
      <c r="BG3" s="32" t="e">
        <f>'Row 3'!$K$16</f>
        <v>#DIV/0!</v>
      </c>
      <c r="BH3" s="32" t="e">
        <f>'Row 3'!$K$17</f>
        <v>#DIV/0!</v>
      </c>
      <c r="BI3" s="32" t="e">
        <f>'Row 3'!$L$16</f>
        <v>#DIV/0!</v>
      </c>
      <c r="BJ3" s="32" t="e">
        <f>'Row 3'!$L$17</f>
        <v>#DIV/0!</v>
      </c>
      <c r="BK3" s="33" t="e">
        <f t="shared" si="1"/>
        <v>#DIV/0!</v>
      </c>
      <c r="BL3" s="34" t="e">
        <f t="shared" si="2"/>
        <v>#DIV/0!</v>
      </c>
      <c r="BM3" s="248"/>
      <c r="BN3" s="361" t="e">
        <f>'Row 3'!$N$13</f>
        <v>#DIV/0!</v>
      </c>
      <c r="BO3" s="361" t="e">
        <f>'Row 3'!$P$13</f>
        <v>#DIV/0!</v>
      </c>
      <c r="BP3" s="361" t="e">
        <f>'Row 3'!$N$15</f>
        <v>#DIV/0!</v>
      </c>
      <c r="BQ3" s="361" t="e">
        <f>'Row 3'!$P$15</f>
        <v>#DIV/0!</v>
      </c>
      <c r="BR3" s="249"/>
    </row>
    <row r="4" spans="1:70" ht="15" customHeight="1" x14ac:dyDescent="0.25">
      <c r="A4" s="248"/>
      <c r="B4" s="16"/>
      <c r="C4" s="17"/>
      <c r="D4" s="18"/>
      <c r="E4" s="19"/>
      <c r="F4" s="20" t="e">
        <f>'Row 4'!$N$17</f>
        <v>#DIV/0!</v>
      </c>
      <c r="G4" s="21" t="e">
        <f>'Row 4'!$P$17</f>
        <v>#DIV/0!</v>
      </c>
      <c r="H4" s="22" t="e">
        <f>'Row 4'!$N$19</f>
        <v>#DIV/0!</v>
      </c>
      <c r="I4" s="22" t="e">
        <f>'Row 4'!$P$19</f>
        <v>#DIV/0!</v>
      </c>
      <c r="J4" s="248"/>
      <c r="K4" s="23"/>
      <c r="L4" s="23"/>
      <c r="M4" s="24"/>
      <c r="N4" s="25"/>
      <c r="O4" s="24"/>
      <c r="P4" s="23"/>
      <c r="Q4" s="18"/>
      <c r="R4" s="19"/>
      <c r="S4" s="24"/>
      <c r="T4" s="19"/>
      <c r="U4" s="248"/>
      <c r="V4" s="18"/>
      <c r="W4" s="24"/>
      <c r="X4" s="24"/>
      <c r="Y4" s="24"/>
      <c r="Z4" s="24"/>
      <c r="AA4" s="26">
        <f>Cosmic!$E$14</f>
        <v>0.19504856112476671</v>
      </c>
      <c r="AB4" s="26" t="e">
        <f>Cosmic!$E$15</f>
        <v>#DIV/0!</v>
      </c>
      <c r="AC4" s="248"/>
      <c r="AD4" s="27"/>
      <c r="AE4" s="27"/>
      <c r="AF4" s="27"/>
      <c r="AG4" s="26" t="e">
        <f t="shared" si="0"/>
        <v>#DIV/0!</v>
      </c>
      <c r="AH4" s="24"/>
      <c r="AI4" s="24"/>
      <c r="AJ4" s="28" t="e">
        <f>Geometry!$F$4</f>
        <v>#VALUE!</v>
      </c>
      <c r="AK4" s="248"/>
      <c r="AL4" s="243" t="s">
        <v>67</v>
      </c>
      <c r="AM4" s="29"/>
      <c r="AN4" s="24"/>
      <c r="AO4" s="19"/>
      <c r="AP4" s="244"/>
      <c r="AQ4" s="247"/>
      <c r="AR4" s="35" t="e">
        <f>'Row 4'!$I$3</f>
        <v>#DIV/0!</v>
      </c>
      <c r="AS4" s="37" t="e">
        <f>'Row 4'!$K$3</f>
        <v>#DIV/0!</v>
      </c>
      <c r="AT4" s="37" t="e">
        <f>'Row 4'!$I$6</f>
        <v>#DIV/0!</v>
      </c>
      <c r="AU4" s="37" t="e">
        <f>'Row 4'!$K$6</f>
        <v>#DIV/0!</v>
      </c>
      <c r="AV4" s="37">
        <f>'Row 4'!$I$10</f>
        <v>0</v>
      </c>
      <c r="AW4" s="37">
        <f>'Row 4'!$K$10</f>
        <v>0</v>
      </c>
      <c r="AX4" s="248"/>
      <c r="AY4" s="32" t="e">
        <f>'Row 4'!$J$14</f>
        <v>#DIV/0!</v>
      </c>
      <c r="AZ4" s="32" t="e">
        <f>'Row 4'!$J$15</f>
        <v>#DIV/0!</v>
      </c>
      <c r="BA4" s="32" t="e">
        <f>'Row 4'!$K$14</f>
        <v>#DIV/0!</v>
      </c>
      <c r="BB4" s="32" t="e">
        <f>'Row 4'!$K$15</f>
        <v>#DIV/0!</v>
      </c>
      <c r="BC4" s="32" t="e">
        <f>'Row 4'!$L$14</f>
        <v>#DIV/0!</v>
      </c>
      <c r="BD4" s="32" t="e">
        <f>'Row 4'!$L$15</f>
        <v>#DIV/0!</v>
      </c>
      <c r="BE4" s="32" t="e">
        <f>'Row 4'!$J$16</f>
        <v>#DIV/0!</v>
      </c>
      <c r="BF4" s="32" t="e">
        <f>'Row 4'!$J$17</f>
        <v>#DIV/0!</v>
      </c>
      <c r="BG4" s="32" t="e">
        <f>'Row 4'!$K$16</f>
        <v>#DIV/0!</v>
      </c>
      <c r="BH4" s="32" t="e">
        <f>'Row 4'!$K$17</f>
        <v>#DIV/0!</v>
      </c>
      <c r="BI4" s="32" t="e">
        <f>'Row 4'!$L$16</f>
        <v>#DIV/0!</v>
      </c>
      <c r="BJ4" s="32" t="e">
        <f>'Row 4'!$L$17</f>
        <v>#DIV/0!</v>
      </c>
      <c r="BK4" s="33" t="e">
        <f t="shared" si="1"/>
        <v>#DIV/0!</v>
      </c>
      <c r="BL4" s="34" t="e">
        <f t="shared" si="2"/>
        <v>#DIV/0!</v>
      </c>
      <c r="BM4" s="248"/>
      <c r="BN4" s="361" t="e">
        <f>'Row 4'!$N$13</f>
        <v>#DIV/0!</v>
      </c>
      <c r="BO4" s="361" t="e">
        <f>'Row 4'!$P$13</f>
        <v>#DIV/0!</v>
      </c>
      <c r="BP4" s="361" t="e">
        <f>'Row 4'!$N$15</f>
        <v>#DIV/0!</v>
      </c>
      <c r="BQ4" s="361" t="e">
        <f>'Row 4'!$P$15</f>
        <v>#DIV/0!</v>
      </c>
      <c r="BR4" s="249"/>
    </row>
    <row r="5" spans="1:70" ht="15" customHeight="1" x14ac:dyDescent="0.25">
      <c r="A5" s="248"/>
      <c r="B5" s="16"/>
      <c r="C5" s="17"/>
      <c r="D5" s="18"/>
      <c r="E5" s="19"/>
      <c r="F5" s="20" t="e">
        <f>'Row 5'!$N$17</f>
        <v>#DIV/0!</v>
      </c>
      <c r="G5" s="21" t="e">
        <f>'Row 5'!$P$17</f>
        <v>#DIV/0!</v>
      </c>
      <c r="H5" s="22" t="e">
        <f>'Row 5'!$N$19</f>
        <v>#DIV/0!</v>
      </c>
      <c r="I5" s="22" t="e">
        <f>'Row 5'!$P$19</f>
        <v>#DIV/0!</v>
      </c>
      <c r="J5" s="248"/>
      <c r="K5" s="23"/>
      <c r="L5" s="23"/>
      <c r="M5" s="24"/>
      <c r="N5" s="25"/>
      <c r="O5" s="24"/>
      <c r="P5" s="23"/>
      <c r="Q5" s="18"/>
      <c r="R5" s="19"/>
      <c r="S5" s="24"/>
      <c r="T5" s="19"/>
      <c r="U5" s="248"/>
      <c r="V5" s="18"/>
      <c r="W5" s="24"/>
      <c r="X5" s="24"/>
      <c r="Y5" s="24"/>
      <c r="Z5" s="24"/>
      <c r="AA5" s="26">
        <f>Cosmic!$F$14</f>
        <v>0.19504856112476671</v>
      </c>
      <c r="AB5" s="26" t="e">
        <f>Cosmic!$F$15</f>
        <v>#DIV/0!</v>
      </c>
      <c r="AC5" s="248"/>
      <c r="AD5" s="27"/>
      <c r="AE5" s="27"/>
      <c r="AF5" s="27"/>
      <c r="AG5" s="26" t="e">
        <f t="shared" si="0"/>
        <v>#DIV/0!</v>
      </c>
      <c r="AH5" s="24"/>
      <c r="AI5" s="24"/>
      <c r="AJ5" s="28" t="e">
        <f>Geometry!$F$5</f>
        <v>#VALUE!</v>
      </c>
      <c r="AK5" s="248"/>
      <c r="AL5" s="243" t="s">
        <v>67</v>
      </c>
      <c r="AM5" s="29"/>
      <c r="AN5" s="24"/>
      <c r="AO5" s="19"/>
      <c r="AP5" s="244"/>
      <c r="AQ5" s="247"/>
      <c r="AR5" s="35" t="e">
        <f>'Row 5'!$I$3</f>
        <v>#DIV/0!</v>
      </c>
      <c r="AS5" s="37" t="e">
        <f>'Row 5'!$K$3</f>
        <v>#DIV/0!</v>
      </c>
      <c r="AT5" s="37" t="e">
        <f>'Row 5'!$I$6</f>
        <v>#DIV/0!</v>
      </c>
      <c r="AU5" s="37" t="e">
        <f>'Row 5'!$K$6</f>
        <v>#DIV/0!</v>
      </c>
      <c r="AV5" s="37">
        <f>'Row 5'!$I$10</f>
        <v>0</v>
      </c>
      <c r="AW5" s="37">
        <f>'Row 5'!$K$10</f>
        <v>0</v>
      </c>
      <c r="AX5" s="248"/>
      <c r="AY5" s="32" t="e">
        <f>'Row 5'!$J$14</f>
        <v>#DIV/0!</v>
      </c>
      <c r="AZ5" s="32" t="e">
        <f>'Row 5'!$J$15</f>
        <v>#DIV/0!</v>
      </c>
      <c r="BA5" s="32" t="e">
        <f>'Row 5'!$K$14</f>
        <v>#DIV/0!</v>
      </c>
      <c r="BB5" s="32" t="e">
        <f>'Row 5'!$K$15</f>
        <v>#DIV/0!</v>
      </c>
      <c r="BC5" s="32" t="e">
        <f>'Row 5'!$L$14</f>
        <v>#DIV/0!</v>
      </c>
      <c r="BD5" s="32" t="e">
        <f>'Row 5'!$L$15</f>
        <v>#DIV/0!</v>
      </c>
      <c r="BE5" s="32" t="e">
        <f>'Row 5'!$J$16</f>
        <v>#DIV/0!</v>
      </c>
      <c r="BF5" s="32" t="e">
        <f>'Row 5'!$J$17</f>
        <v>#DIV/0!</v>
      </c>
      <c r="BG5" s="32" t="e">
        <f>'Row 5'!$K$16</f>
        <v>#DIV/0!</v>
      </c>
      <c r="BH5" s="32" t="e">
        <f>'Row 5'!$K$17</f>
        <v>#DIV/0!</v>
      </c>
      <c r="BI5" s="32" t="e">
        <f>'Row 5'!$L$16</f>
        <v>#DIV/0!</v>
      </c>
      <c r="BJ5" s="32" t="e">
        <f>'Row 5'!$L$17</f>
        <v>#DIV/0!</v>
      </c>
      <c r="BK5" s="33" t="e">
        <f t="shared" si="1"/>
        <v>#DIV/0!</v>
      </c>
      <c r="BL5" s="34" t="e">
        <f t="shared" si="2"/>
        <v>#DIV/0!</v>
      </c>
      <c r="BM5" s="248"/>
      <c r="BN5" s="361" t="e">
        <f>'Row 5'!$N$13</f>
        <v>#DIV/0!</v>
      </c>
      <c r="BO5" s="361" t="e">
        <f>'Row 5'!$P$13</f>
        <v>#DIV/0!</v>
      </c>
      <c r="BP5" s="361" t="e">
        <f>'Row 5'!$N$15</f>
        <v>#DIV/0!</v>
      </c>
      <c r="BQ5" s="361" t="e">
        <f>'Row 5'!$P$15</f>
        <v>#DIV/0!</v>
      </c>
      <c r="BR5" s="249"/>
    </row>
    <row r="6" spans="1:70" x14ac:dyDescent="0.25">
      <c r="A6" s="248"/>
      <c r="B6" s="16"/>
      <c r="C6" s="17"/>
      <c r="D6" s="18"/>
      <c r="E6" s="19"/>
      <c r="F6" s="20" t="e">
        <f>'Row 6'!$N$17</f>
        <v>#DIV/0!</v>
      </c>
      <c r="G6" s="21" t="e">
        <f>'Row 6'!$P$17</f>
        <v>#DIV/0!</v>
      </c>
      <c r="H6" s="22" t="e">
        <f>'Row 6'!$N$19</f>
        <v>#DIV/0!</v>
      </c>
      <c r="I6" s="38" t="e">
        <f>'Row 6'!$P$19</f>
        <v>#DIV/0!</v>
      </c>
      <c r="J6" s="248"/>
      <c r="K6" s="23"/>
      <c r="L6" s="23"/>
      <c r="M6" s="24"/>
      <c r="N6" s="25"/>
      <c r="O6" s="24"/>
      <c r="P6" s="23"/>
      <c r="Q6" s="18"/>
      <c r="R6" s="19"/>
      <c r="S6" s="24"/>
      <c r="T6" s="19"/>
      <c r="U6" s="248"/>
      <c r="V6" s="18"/>
      <c r="W6" s="24"/>
      <c r="X6" s="24"/>
      <c r="Y6" s="24"/>
      <c r="Z6" s="24"/>
      <c r="AA6" s="26">
        <f>Cosmic!$G$14</f>
        <v>0.19504856112476671</v>
      </c>
      <c r="AB6" s="26" t="e">
        <f>Cosmic!$G$15</f>
        <v>#DIV/0!</v>
      </c>
      <c r="AC6" s="248"/>
      <c r="AD6" s="27"/>
      <c r="AE6" s="27"/>
      <c r="AF6" s="27"/>
      <c r="AG6" s="26" t="e">
        <f t="shared" si="0"/>
        <v>#DIV/0!</v>
      </c>
      <c r="AH6" s="24"/>
      <c r="AI6" s="24"/>
      <c r="AJ6" s="28" t="e">
        <f>Geometry!$F$6</f>
        <v>#VALUE!</v>
      </c>
      <c r="AK6" s="248"/>
      <c r="AL6" s="243" t="s">
        <v>67</v>
      </c>
      <c r="AM6" s="29"/>
      <c r="AN6" s="24"/>
      <c r="AO6" s="19"/>
      <c r="AP6" s="244"/>
      <c r="AQ6" s="247"/>
      <c r="AR6" s="35" t="e">
        <f>'Row 6'!$I$3</f>
        <v>#DIV/0!</v>
      </c>
      <c r="AS6" s="37" t="e">
        <f>'Row 6'!$K$3</f>
        <v>#DIV/0!</v>
      </c>
      <c r="AT6" s="37" t="e">
        <f>'Row 6'!$I$6</f>
        <v>#DIV/0!</v>
      </c>
      <c r="AU6" s="37" t="e">
        <f>'Row 6'!$K$6</f>
        <v>#DIV/0!</v>
      </c>
      <c r="AV6" s="37">
        <f>'Row 6'!$I$10</f>
        <v>0</v>
      </c>
      <c r="AW6" s="37">
        <f>'Row 6'!$K$10</f>
        <v>0</v>
      </c>
      <c r="AX6" s="248"/>
      <c r="AY6" s="39" t="e">
        <f>'Row 6'!$J$14</f>
        <v>#DIV/0!</v>
      </c>
      <c r="AZ6" s="39" t="e">
        <f>'Row 6'!$J$15</f>
        <v>#DIV/0!</v>
      </c>
      <c r="BA6" s="39" t="e">
        <f>'Row 6'!$K$14</f>
        <v>#DIV/0!</v>
      </c>
      <c r="BB6" s="39" t="e">
        <f>'Row 6'!$K$15</f>
        <v>#DIV/0!</v>
      </c>
      <c r="BC6" s="39" t="e">
        <f>'Row 6'!$L$14</f>
        <v>#DIV/0!</v>
      </c>
      <c r="BD6" s="39" t="e">
        <f>'Row 6'!$L$15</f>
        <v>#DIV/0!</v>
      </c>
      <c r="BE6" s="39" t="e">
        <f>'Row 6'!$J$16</f>
        <v>#DIV/0!</v>
      </c>
      <c r="BF6" s="39" t="e">
        <f>'Row 6'!$J$17</f>
        <v>#DIV/0!</v>
      </c>
      <c r="BG6" s="39" t="e">
        <f>'Row 6'!$K$16</f>
        <v>#DIV/0!</v>
      </c>
      <c r="BH6" s="39" t="e">
        <f>'Row 6'!$K$17</f>
        <v>#DIV/0!</v>
      </c>
      <c r="BI6" s="39" t="e">
        <f>'Row 6'!$L$16</f>
        <v>#DIV/0!</v>
      </c>
      <c r="BJ6" s="32" t="e">
        <f>'Row 6'!$L$17</f>
        <v>#DIV/0!</v>
      </c>
      <c r="BK6" s="33" t="e">
        <f t="shared" si="1"/>
        <v>#DIV/0!</v>
      </c>
      <c r="BL6" s="34" t="e">
        <f t="shared" si="2"/>
        <v>#DIV/0!</v>
      </c>
      <c r="BM6" s="248"/>
      <c r="BN6" s="361" t="e">
        <f>'Row 6'!$N$13</f>
        <v>#DIV/0!</v>
      </c>
      <c r="BO6" s="361" t="e">
        <f>'Row 6'!$P$13</f>
        <v>#DIV/0!</v>
      </c>
      <c r="BP6" s="361" t="e">
        <f>'Row 6'!$N$15</f>
        <v>#DIV/0!</v>
      </c>
      <c r="BQ6" s="361" t="e">
        <f>'Row 6'!$P$15</f>
        <v>#DIV/0!</v>
      </c>
      <c r="BR6" s="249"/>
    </row>
    <row r="7" spans="1:70" x14ac:dyDescent="0.25">
      <c r="A7" s="248"/>
      <c r="B7" s="16"/>
      <c r="C7" s="17"/>
      <c r="D7" s="18"/>
      <c r="E7" s="19"/>
      <c r="F7" s="20" t="e">
        <f>'Row 7'!$N$17</f>
        <v>#DIV/0!</v>
      </c>
      <c r="G7" s="21" t="e">
        <f>'Row 7'!$P$17</f>
        <v>#DIV/0!</v>
      </c>
      <c r="H7" s="22" t="e">
        <f>'Row 7'!$N$19</f>
        <v>#DIV/0!</v>
      </c>
      <c r="I7" s="22" t="e">
        <f>'Row 7'!$P$19</f>
        <v>#DIV/0!</v>
      </c>
      <c r="J7" s="248"/>
      <c r="K7" s="23"/>
      <c r="L7" s="23"/>
      <c r="M7" s="24"/>
      <c r="N7" s="25"/>
      <c r="O7" s="24"/>
      <c r="P7" s="23"/>
      <c r="Q7" s="18"/>
      <c r="R7" s="19"/>
      <c r="S7" s="24"/>
      <c r="T7" s="19"/>
      <c r="U7" s="248"/>
      <c r="V7" s="18"/>
      <c r="W7" s="24"/>
      <c r="X7" s="24"/>
      <c r="Y7" s="24"/>
      <c r="Z7" s="24"/>
      <c r="AA7" s="26">
        <f>Cosmic!$H$14</f>
        <v>0.19504856112476671</v>
      </c>
      <c r="AB7" s="26" t="e">
        <f>Cosmic!$H$15</f>
        <v>#DIV/0!</v>
      </c>
      <c r="AC7" s="248"/>
      <c r="AD7" s="27"/>
      <c r="AE7" s="27"/>
      <c r="AF7" s="27"/>
      <c r="AG7" s="26" t="e">
        <f t="shared" si="0"/>
        <v>#DIV/0!</v>
      </c>
      <c r="AH7" s="24"/>
      <c r="AI7" s="24"/>
      <c r="AJ7" s="28" t="e">
        <f>Geometry!$F$7</f>
        <v>#VALUE!</v>
      </c>
      <c r="AK7" s="248"/>
      <c r="AL7" s="243" t="s">
        <v>67</v>
      </c>
      <c r="AM7" s="29"/>
      <c r="AN7" s="24"/>
      <c r="AO7" s="19"/>
      <c r="AP7" s="244"/>
      <c r="AQ7" s="247"/>
      <c r="AR7" s="35" t="e">
        <f>'Row 7'!$I$3</f>
        <v>#DIV/0!</v>
      </c>
      <c r="AS7" s="37" t="e">
        <f>'Row 7'!$K$3</f>
        <v>#DIV/0!</v>
      </c>
      <c r="AT7" s="37" t="e">
        <f>'Row 7'!$I$6</f>
        <v>#DIV/0!</v>
      </c>
      <c r="AU7" s="37" t="e">
        <f>'Row 7'!$K$6</f>
        <v>#DIV/0!</v>
      </c>
      <c r="AV7" s="37">
        <f>'Row 7'!$I$10</f>
        <v>0</v>
      </c>
      <c r="AW7" s="37">
        <f>'Row 7'!$K$10</f>
        <v>0</v>
      </c>
      <c r="AX7" s="248"/>
      <c r="AY7" s="39" t="e">
        <f>'Row 7'!$J$14</f>
        <v>#DIV/0!</v>
      </c>
      <c r="AZ7" s="39" t="e">
        <f>'Row 7'!$J$15</f>
        <v>#DIV/0!</v>
      </c>
      <c r="BA7" s="39" t="e">
        <f>'Row 7'!$K$14</f>
        <v>#DIV/0!</v>
      </c>
      <c r="BB7" s="39" t="e">
        <f>'Row 7'!$K$15</f>
        <v>#DIV/0!</v>
      </c>
      <c r="BC7" s="39" t="e">
        <f>'Row 7'!$L$14</f>
        <v>#DIV/0!</v>
      </c>
      <c r="BD7" s="39" t="e">
        <f>'Row 7'!$L$15</f>
        <v>#DIV/0!</v>
      </c>
      <c r="BE7" s="39" t="e">
        <f>'Row 7'!$J$16</f>
        <v>#DIV/0!</v>
      </c>
      <c r="BF7" s="39" t="e">
        <f>'Row 7'!$J$17</f>
        <v>#DIV/0!</v>
      </c>
      <c r="BG7" s="39" t="e">
        <f>'Row 7'!$K$16</f>
        <v>#DIV/0!</v>
      </c>
      <c r="BH7" s="39" t="e">
        <f>'Row 7'!$K$17</f>
        <v>#DIV/0!</v>
      </c>
      <c r="BI7" s="39" t="e">
        <f>'Row 7'!$L$16</f>
        <v>#DIV/0!</v>
      </c>
      <c r="BJ7" s="32" t="e">
        <f>'Row 7'!$L$17</f>
        <v>#DIV/0!</v>
      </c>
      <c r="BK7" s="33" t="e">
        <f t="shared" si="1"/>
        <v>#DIV/0!</v>
      </c>
      <c r="BL7" s="34" t="e">
        <f t="shared" si="2"/>
        <v>#DIV/0!</v>
      </c>
      <c r="BM7" s="248"/>
      <c r="BN7" s="361" t="e">
        <f>'Row 7'!$N$13</f>
        <v>#DIV/0!</v>
      </c>
      <c r="BO7" s="361" t="e">
        <f>'Row 7'!$P$13</f>
        <v>#DIV/0!</v>
      </c>
      <c r="BP7" s="361" t="e">
        <f>'Row 7'!$N$15</f>
        <v>#DIV/0!</v>
      </c>
      <c r="BQ7" s="361" t="e">
        <f>'Row 7'!$P$15</f>
        <v>#DIV/0!</v>
      </c>
      <c r="BR7" s="249"/>
    </row>
    <row r="8" spans="1:70" x14ac:dyDescent="0.25">
      <c r="A8" s="248"/>
      <c r="B8" s="16"/>
      <c r="C8" s="17"/>
      <c r="D8" s="18"/>
      <c r="E8" s="19"/>
      <c r="F8" s="20" t="e">
        <f>'Row 8'!$N$17</f>
        <v>#DIV/0!</v>
      </c>
      <c r="G8" s="21" t="e">
        <f>'Row 8'!$P$17</f>
        <v>#DIV/0!</v>
      </c>
      <c r="H8" s="22" t="e">
        <f>'Row 8'!$N$19</f>
        <v>#DIV/0!</v>
      </c>
      <c r="I8" s="22" t="e">
        <f>'Row 8'!$P$19</f>
        <v>#DIV/0!</v>
      </c>
      <c r="J8" s="248"/>
      <c r="K8" s="23"/>
      <c r="L8" s="23"/>
      <c r="M8" s="24"/>
      <c r="N8" s="25"/>
      <c r="O8" s="24"/>
      <c r="P8" s="23"/>
      <c r="Q8" s="18"/>
      <c r="R8" s="19"/>
      <c r="S8" s="24"/>
      <c r="T8" s="19"/>
      <c r="U8" s="248"/>
      <c r="V8" s="18"/>
      <c r="W8" s="24"/>
      <c r="X8" s="24"/>
      <c r="Y8" s="24"/>
      <c r="Z8" s="24"/>
      <c r="AA8" s="26">
        <f>Cosmic!$I$14</f>
        <v>0.19504856112476671</v>
      </c>
      <c r="AB8" s="26" t="e">
        <f>Cosmic!$I$15</f>
        <v>#DIV/0!</v>
      </c>
      <c r="AC8" s="248"/>
      <c r="AD8" s="27"/>
      <c r="AE8" s="27"/>
      <c r="AF8" s="27"/>
      <c r="AG8" s="26" t="e">
        <f t="shared" si="0"/>
        <v>#DIV/0!</v>
      </c>
      <c r="AH8" s="24"/>
      <c r="AI8" s="24"/>
      <c r="AJ8" s="28" t="e">
        <f>Geometry!$F$8</f>
        <v>#VALUE!</v>
      </c>
      <c r="AK8" s="248"/>
      <c r="AL8" s="243" t="s">
        <v>67</v>
      </c>
      <c r="AM8" s="29"/>
      <c r="AN8" s="24"/>
      <c r="AO8" s="19"/>
      <c r="AP8" s="244"/>
      <c r="AQ8" s="247"/>
      <c r="AR8" s="35" t="e">
        <f>'Row 8'!$I$3</f>
        <v>#DIV/0!</v>
      </c>
      <c r="AS8" s="37" t="e">
        <f>'Row 8'!$K$3</f>
        <v>#DIV/0!</v>
      </c>
      <c r="AT8" s="37" t="e">
        <f>'Row 8'!$I$6</f>
        <v>#DIV/0!</v>
      </c>
      <c r="AU8" s="37" t="e">
        <f>'Row 8'!$K$6</f>
        <v>#DIV/0!</v>
      </c>
      <c r="AV8" s="37">
        <f>'Row 8'!$I$10</f>
        <v>0</v>
      </c>
      <c r="AW8" s="37">
        <f>'Row 8'!$K$10</f>
        <v>0</v>
      </c>
      <c r="AX8" s="248"/>
      <c r="AY8" s="39" t="e">
        <f>'Row 8'!$J$14</f>
        <v>#DIV/0!</v>
      </c>
      <c r="AZ8" s="39" t="e">
        <f>'Row 8'!$J$15</f>
        <v>#DIV/0!</v>
      </c>
      <c r="BA8" s="39" t="e">
        <f>'Row 8'!$K$14</f>
        <v>#DIV/0!</v>
      </c>
      <c r="BB8" s="39" t="e">
        <f>'Row 8'!$K$15</f>
        <v>#DIV/0!</v>
      </c>
      <c r="BC8" s="39" t="e">
        <f>'Row 8'!$L$14</f>
        <v>#DIV/0!</v>
      </c>
      <c r="BD8" s="39" t="e">
        <f>'Row 8'!$L$15</f>
        <v>#DIV/0!</v>
      </c>
      <c r="BE8" s="39" t="e">
        <f>'Row 8'!$J$16</f>
        <v>#DIV/0!</v>
      </c>
      <c r="BF8" s="39" t="e">
        <f>'Row 8'!$J$17</f>
        <v>#DIV/0!</v>
      </c>
      <c r="BG8" s="39" t="e">
        <f>'Row 8'!$K$16</f>
        <v>#DIV/0!</v>
      </c>
      <c r="BH8" s="39" t="e">
        <f>'Row 8'!$K$17</f>
        <v>#DIV/0!</v>
      </c>
      <c r="BI8" s="39" t="e">
        <f>'Row 8'!$L$16</f>
        <v>#DIV/0!</v>
      </c>
      <c r="BJ8" s="32" t="e">
        <f>'Row 8'!$L$17</f>
        <v>#DIV/0!</v>
      </c>
      <c r="BK8" s="33" t="e">
        <f t="shared" si="1"/>
        <v>#DIV/0!</v>
      </c>
      <c r="BL8" s="34" t="e">
        <f t="shared" si="2"/>
        <v>#DIV/0!</v>
      </c>
      <c r="BM8" s="248"/>
      <c r="BN8" s="361" t="e">
        <f>'Row 8'!$N$13</f>
        <v>#DIV/0!</v>
      </c>
      <c r="BO8" s="361" t="e">
        <f>'Row 8'!$P$13</f>
        <v>#DIV/0!</v>
      </c>
      <c r="BP8" s="361" t="e">
        <f>'Row 8'!$N$15</f>
        <v>#DIV/0!</v>
      </c>
      <c r="BQ8" s="361" t="e">
        <f>'Row 8'!$P$15</f>
        <v>#DIV/0!</v>
      </c>
      <c r="BR8" s="249"/>
    </row>
    <row r="9" spans="1:70" x14ac:dyDescent="0.25">
      <c r="A9" s="248"/>
      <c r="B9" s="16"/>
      <c r="C9" s="17"/>
      <c r="D9" s="18"/>
      <c r="E9" s="19"/>
      <c r="F9" s="20" t="e">
        <f>'Row 9'!$N$17</f>
        <v>#DIV/0!</v>
      </c>
      <c r="G9" s="21" t="e">
        <f>'Row 9'!$P$17</f>
        <v>#DIV/0!</v>
      </c>
      <c r="H9" s="22" t="e">
        <f>'Row 9'!$N$19</f>
        <v>#DIV/0!</v>
      </c>
      <c r="I9" s="22" t="e">
        <f>'Row 9'!$P$19</f>
        <v>#DIV/0!</v>
      </c>
      <c r="J9" s="248"/>
      <c r="K9" s="23"/>
      <c r="L9" s="23"/>
      <c r="M9" s="24"/>
      <c r="N9" s="25"/>
      <c r="O9" s="24"/>
      <c r="P9" s="23"/>
      <c r="Q9" s="18"/>
      <c r="R9" s="19"/>
      <c r="S9" s="24"/>
      <c r="T9" s="19"/>
      <c r="U9" s="248"/>
      <c r="V9" s="18"/>
      <c r="W9" s="24"/>
      <c r="X9" s="24"/>
      <c r="Y9" s="24"/>
      <c r="Z9" s="24"/>
      <c r="AA9" s="26">
        <f>Cosmic!$J$14</f>
        <v>0.19504856112476671</v>
      </c>
      <c r="AB9" s="26" t="e">
        <f>Cosmic!$J$15</f>
        <v>#DIV/0!</v>
      </c>
      <c r="AC9" s="248"/>
      <c r="AD9" s="27"/>
      <c r="AE9" s="27"/>
      <c r="AF9" s="27"/>
      <c r="AG9" s="26" t="e">
        <f t="shared" si="0"/>
        <v>#DIV/0!</v>
      </c>
      <c r="AH9" s="24"/>
      <c r="AI9" s="24"/>
      <c r="AJ9" s="28" t="e">
        <f>Geometry!$F$9</f>
        <v>#VALUE!</v>
      </c>
      <c r="AK9" s="248"/>
      <c r="AL9" s="243" t="s">
        <v>67</v>
      </c>
      <c r="AM9" s="29"/>
      <c r="AN9" s="24"/>
      <c r="AO9" s="19"/>
      <c r="AP9" s="244"/>
      <c r="AQ9" s="247"/>
      <c r="AR9" s="35" t="e">
        <f>'Row 9'!$I$3</f>
        <v>#DIV/0!</v>
      </c>
      <c r="AS9" s="37" t="e">
        <f>'Row 9'!$K$3</f>
        <v>#DIV/0!</v>
      </c>
      <c r="AT9" s="37" t="e">
        <f>'Row 9'!$I$6</f>
        <v>#DIV/0!</v>
      </c>
      <c r="AU9" s="37" t="e">
        <f>'Row 9'!$K$6</f>
        <v>#DIV/0!</v>
      </c>
      <c r="AV9" s="37">
        <f>'Row 9'!$I$10</f>
        <v>0</v>
      </c>
      <c r="AW9" s="37">
        <f>'Row 9'!$K$10</f>
        <v>0</v>
      </c>
      <c r="AX9" s="248"/>
      <c r="AY9" s="39" t="e">
        <f>'Row 9'!$J$14</f>
        <v>#DIV/0!</v>
      </c>
      <c r="AZ9" s="39" t="e">
        <f>'Row 9'!$J$15</f>
        <v>#DIV/0!</v>
      </c>
      <c r="BA9" s="39" t="e">
        <f>'Row 9'!$K$14</f>
        <v>#DIV/0!</v>
      </c>
      <c r="BB9" s="39" t="e">
        <f>'Row 9'!$K$15</f>
        <v>#DIV/0!</v>
      </c>
      <c r="BC9" s="39" t="e">
        <f>'Row 9'!$L$14</f>
        <v>#DIV/0!</v>
      </c>
      <c r="BD9" s="39" t="e">
        <f>'Row 9'!$L$15</f>
        <v>#DIV/0!</v>
      </c>
      <c r="BE9" s="39" t="e">
        <f>'Row 9'!$J$16</f>
        <v>#DIV/0!</v>
      </c>
      <c r="BF9" s="39" t="e">
        <f>'Row 9'!$J$17</f>
        <v>#DIV/0!</v>
      </c>
      <c r="BG9" s="39" t="e">
        <f>'Row 9'!$K$16</f>
        <v>#DIV/0!</v>
      </c>
      <c r="BH9" s="39" t="e">
        <f>'Row 9'!$K$17</f>
        <v>#DIV/0!</v>
      </c>
      <c r="BI9" s="39" t="e">
        <f>'Row 9'!$L$16</f>
        <v>#DIV/0!</v>
      </c>
      <c r="BJ9" s="32" t="e">
        <f>'Row 9'!$L$17</f>
        <v>#DIV/0!</v>
      </c>
      <c r="BK9" s="33" t="e">
        <f t="shared" si="1"/>
        <v>#DIV/0!</v>
      </c>
      <c r="BL9" s="34" t="e">
        <f t="shared" si="2"/>
        <v>#DIV/0!</v>
      </c>
      <c r="BM9" s="248"/>
      <c r="BN9" s="361" t="e">
        <f>'Row 9'!$N$13</f>
        <v>#DIV/0!</v>
      </c>
      <c r="BO9" s="361" t="e">
        <f>'Row 9'!$P$13</f>
        <v>#DIV/0!</v>
      </c>
      <c r="BP9" s="361" t="e">
        <f>'Row 9'!$N$15</f>
        <v>#DIV/0!</v>
      </c>
      <c r="BQ9" s="361" t="e">
        <f>'Row 9'!$P$15</f>
        <v>#DIV/0!</v>
      </c>
      <c r="BR9" s="249"/>
    </row>
    <row r="10" spans="1:70" x14ac:dyDescent="0.25">
      <c r="A10" s="248"/>
      <c r="B10" s="16"/>
      <c r="C10" s="17"/>
      <c r="D10" s="18"/>
      <c r="E10" s="19"/>
      <c r="F10" s="20" t="e">
        <f>'Row 10'!$N$17</f>
        <v>#DIV/0!</v>
      </c>
      <c r="G10" s="21" t="e">
        <f>'Row 10'!$P$17</f>
        <v>#DIV/0!</v>
      </c>
      <c r="H10" s="22" t="e">
        <f>'Row 10'!$N$19</f>
        <v>#DIV/0!</v>
      </c>
      <c r="I10" s="22" t="e">
        <f>'Row 10'!$P$19</f>
        <v>#DIV/0!</v>
      </c>
      <c r="J10" s="248"/>
      <c r="K10" s="23"/>
      <c r="L10" s="23"/>
      <c r="M10" s="24"/>
      <c r="N10" s="25"/>
      <c r="O10" s="24"/>
      <c r="P10" s="23"/>
      <c r="Q10" s="18"/>
      <c r="R10" s="19"/>
      <c r="S10" s="24"/>
      <c r="T10" s="19"/>
      <c r="U10" s="248"/>
      <c r="V10" s="18"/>
      <c r="W10" s="24"/>
      <c r="X10" s="24"/>
      <c r="Y10" s="24"/>
      <c r="Z10" s="24"/>
      <c r="AA10" s="26">
        <f>Cosmic!$K$14</f>
        <v>0.19504856112476671</v>
      </c>
      <c r="AB10" s="26" t="e">
        <f>Cosmic!$K$15</f>
        <v>#DIV/0!</v>
      </c>
      <c r="AC10" s="248"/>
      <c r="AD10" s="27"/>
      <c r="AE10" s="27"/>
      <c r="AF10" s="27"/>
      <c r="AG10" s="26" t="e">
        <f t="shared" si="0"/>
        <v>#DIV/0!</v>
      </c>
      <c r="AH10" s="24"/>
      <c r="AI10" s="24"/>
      <c r="AJ10" s="28" t="e">
        <f>Geometry!$F$10</f>
        <v>#VALUE!</v>
      </c>
      <c r="AK10" s="248"/>
      <c r="AL10" s="243" t="s">
        <v>67</v>
      </c>
      <c r="AM10" s="29"/>
      <c r="AN10" s="24"/>
      <c r="AO10" s="19"/>
      <c r="AP10" s="244"/>
      <c r="AQ10" s="247"/>
      <c r="AR10" s="35" t="e">
        <f>'Row 10'!$I$3</f>
        <v>#DIV/0!</v>
      </c>
      <c r="AS10" s="37" t="e">
        <f>'Row 10'!$K$3</f>
        <v>#DIV/0!</v>
      </c>
      <c r="AT10" s="37" t="e">
        <f>'Row 10'!$I$6</f>
        <v>#DIV/0!</v>
      </c>
      <c r="AU10" s="37" t="e">
        <f>'Row 10'!$K$6</f>
        <v>#DIV/0!</v>
      </c>
      <c r="AV10" s="37">
        <f>'Row 10'!$I$10</f>
        <v>0</v>
      </c>
      <c r="AW10" s="37">
        <f>'Row 10'!$K$10</f>
        <v>0</v>
      </c>
      <c r="AX10" s="248"/>
      <c r="AY10" s="39" t="e">
        <f>'Row 10'!$J$14</f>
        <v>#DIV/0!</v>
      </c>
      <c r="AZ10" s="39" t="e">
        <f>'Row 10'!$J$15</f>
        <v>#DIV/0!</v>
      </c>
      <c r="BA10" s="39" t="e">
        <f>'Row 10'!$K$14</f>
        <v>#DIV/0!</v>
      </c>
      <c r="BB10" s="39" t="e">
        <f>'Row 10'!$K$15</f>
        <v>#DIV/0!</v>
      </c>
      <c r="BC10" s="39" t="e">
        <f>'Row 10'!$L$14</f>
        <v>#DIV/0!</v>
      </c>
      <c r="BD10" s="39" t="e">
        <f>'Row 10'!$L$15</f>
        <v>#DIV/0!</v>
      </c>
      <c r="BE10" s="39" t="e">
        <f>'Row 10'!$J$16</f>
        <v>#DIV/0!</v>
      </c>
      <c r="BF10" s="39" t="e">
        <f>'Row 10'!$J$17</f>
        <v>#DIV/0!</v>
      </c>
      <c r="BG10" s="39" t="e">
        <f>'Row 10'!$K$16</f>
        <v>#DIV/0!</v>
      </c>
      <c r="BH10" s="39" t="e">
        <f>'Row 10'!$K$17</f>
        <v>#DIV/0!</v>
      </c>
      <c r="BI10" s="39" t="e">
        <f>'Row 10'!$L$16</f>
        <v>#DIV/0!</v>
      </c>
      <c r="BJ10" s="32" t="e">
        <f>'Row 10'!$L$17</f>
        <v>#DIV/0!</v>
      </c>
      <c r="BK10" s="33" t="e">
        <f t="shared" si="1"/>
        <v>#DIV/0!</v>
      </c>
      <c r="BL10" s="34" t="e">
        <f t="shared" si="2"/>
        <v>#DIV/0!</v>
      </c>
      <c r="BM10" s="248"/>
      <c r="BN10" s="361" t="e">
        <f>'Row 10'!$N$13</f>
        <v>#DIV/0!</v>
      </c>
      <c r="BO10" s="361" t="e">
        <f>'Row 10'!$P$13</f>
        <v>#DIV/0!</v>
      </c>
      <c r="BP10" s="361" t="e">
        <f>'Row 10'!$N$15</f>
        <v>#DIV/0!</v>
      </c>
      <c r="BQ10" s="361" t="e">
        <f>'Row 10'!$P$15</f>
        <v>#DIV/0!</v>
      </c>
      <c r="BR10" s="249"/>
    </row>
    <row r="11" spans="1:70" x14ac:dyDescent="0.25">
      <c r="A11" s="248"/>
      <c r="B11" s="16"/>
      <c r="C11" s="17"/>
      <c r="D11" s="18"/>
      <c r="E11" s="19"/>
      <c r="F11" s="20" t="e">
        <f>'Row 11'!$N$17</f>
        <v>#DIV/0!</v>
      </c>
      <c r="G11" s="21" t="e">
        <f>'Row 11'!$P$17</f>
        <v>#DIV/0!</v>
      </c>
      <c r="H11" s="22" t="e">
        <f>'Row 11'!$N$19</f>
        <v>#DIV/0!</v>
      </c>
      <c r="I11" s="22" t="e">
        <f>'Row 11'!$P$19</f>
        <v>#DIV/0!</v>
      </c>
      <c r="J11" s="248"/>
      <c r="K11" s="23"/>
      <c r="L11" s="23"/>
      <c r="M11" s="24"/>
      <c r="N11" s="25"/>
      <c r="O11" s="24"/>
      <c r="P11" s="23"/>
      <c r="Q11" s="18"/>
      <c r="R11" s="19"/>
      <c r="S11" s="24"/>
      <c r="T11" s="19"/>
      <c r="U11" s="248"/>
      <c r="V11" s="18"/>
      <c r="W11" s="24"/>
      <c r="X11" s="24"/>
      <c r="Y11" s="24"/>
      <c r="Z11" s="24"/>
      <c r="AA11" s="26">
        <f>Cosmic!$L$14</f>
        <v>0.19504856112476671</v>
      </c>
      <c r="AB11" s="26" t="e">
        <f>Cosmic!$L$15</f>
        <v>#DIV/0!</v>
      </c>
      <c r="AC11" s="248"/>
      <c r="AD11" s="27"/>
      <c r="AE11" s="27"/>
      <c r="AF11" s="27"/>
      <c r="AG11" s="26" t="e">
        <f t="shared" si="0"/>
        <v>#DIV/0!</v>
      </c>
      <c r="AH11" s="24"/>
      <c r="AI11" s="24"/>
      <c r="AJ11" s="28" t="e">
        <f>Geometry!$F$11</f>
        <v>#VALUE!</v>
      </c>
      <c r="AK11" s="248"/>
      <c r="AL11" s="243" t="s">
        <v>67</v>
      </c>
      <c r="AM11" s="29"/>
      <c r="AN11" s="24"/>
      <c r="AO11" s="19"/>
      <c r="AP11" s="244"/>
      <c r="AQ11" s="247"/>
      <c r="AR11" s="35" t="e">
        <f>'Row 11'!$I$3</f>
        <v>#DIV/0!</v>
      </c>
      <c r="AS11" s="37" t="e">
        <f>'Row 11'!$K$3</f>
        <v>#DIV/0!</v>
      </c>
      <c r="AT11" s="37" t="e">
        <f>'Row 11'!$I$6</f>
        <v>#DIV/0!</v>
      </c>
      <c r="AU11" s="37" t="e">
        <f>'Row 11'!$K$6</f>
        <v>#DIV/0!</v>
      </c>
      <c r="AV11" s="37">
        <f>'Row 11'!$I$10</f>
        <v>0</v>
      </c>
      <c r="AW11" s="37">
        <f>'Row 11'!$K$10</f>
        <v>0</v>
      </c>
      <c r="AX11" s="248"/>
      <c r="AY11" s="39" t="e">
        <f>'Row 11'!$J$14</f>
        <v>#DIV/0!</v>
      </c>
      <c r="AZ11" s="39" t="e">
        <f>'Row 11'!$J$15</f>
        <v>#DIV/0!</v>
      </c>
      <c r="BA11" s="39" t="e">
        <f>'Row 11'!$K$14</f>
        <v>#DIV/0!</v>
      </c>
      <c r="BB11" s="39" t="e">
        <f>'Row 11'!$K$15</f>
        <v>#DIV/0!</v>
      </c>
      <c r="BC11" s="39" t="e">
        <f>'Row 11'!$L$14</f>
        <v>#DIV/0!</v>
      </c>
      <c r="BD11" s="39" t="e">
        <f>'Row 11'!$L$15</f>
        <v>#DIV/0!</v>
      </c>
      <c r="BE11" s="39" t="e">
        <f>'Row 11'!$J$16</f>
        <v>#DIV/0!</v>
      </c>
      <c r="BF11" s="39" t="e">
        <f>'Row 11'!$J$17</f>
        <v>#DIV/0!</v>
      </c>
      <c r="BG11" s="39" t="e">
        <f>'Row 11'!$K$16</f>
        <v>#DIV/0!</v>
      </c>
      <c r="BH11" s="39" t="e">
        <f>'Row 11'!$K$17</f>
        <v>#DIV/0!</v>
      </c>
      <c r="BI11" s="39" t="e">
        <f>'Row 11'!$L$16</f>
        <v>#DIV/0!</v>
      </c>
      <c r="BJ11" s="32" t="e">
        <f>'Row 11'!$L$17</f>
        <v>#DIV/0!</v>
      </c>
      <c r="BK11" s="33" t="e">
        <f t="shared" si="1"/>
        <v>#DIV/0!</v>
      </c>
      <c r="BL11" s="34" t="e">
        <f t="shared" si="2"/>
        <v>#DIV/0!</v>
      </c>
      <c r="BM11" s="248"/>
      <c r="BN11" s="361" t="e">
        <f>'Row 11'!$N$13</f>
        <v>#DIV/0!</v>
      </c>
      <c r="BO11" s="361" t="e">
        <f>'Row 11'!$P$13</f>
        <v>#DIV/0!</v>
      </c>
      <c r="BP11" s="361" t="e">
        <f>'Row 11'!$N$15</f>
        <v>#DIV/0!</v>
      </c>
      <c r="BQ11" s="361" t="e">
        <f>'Row 11'!$P$15</f>
        <v>#DIV/0!</v>
      </c>
      <c r="BR11" s="249"/>
    </row>
    <row r="12" spans="1:70" x14ac:dyDescent="0.25">
      <c r="A12" s="248"/>
      <c r="B12" s="16"/>
      <c r="C12" s="17"/>
      <c r="D12" s="18"/>
      <c r="E12" s="19"/>
      <c r="F12" s="20" t="e">
        <f>'Row 12'!$N$17</f>
        <v>#DIV/0!</v>
      </c>
      <c r="G12" s="21" t="e">
        <f>'Row 12'!$P$17</f>
        <v>#DIV/0!</v>
      </c>
      <c r="H12" s="22" t="e">
        <f>'Row 12'!$N$19</f>
        <v>#DIV/0!</v>
      </c>
      <c r="I12" s="22" t="e">
        <f>'Row 12'!$P$19</f>
        <v>#DIV/0!</v>
      </c>
      <c r="J12" s="248"/>
      <c r="K12" s="23"/>
      <c r="L12" s="23"/>
      <c r="M12" s="24"/>
      <c r="N12" s="25"/>
      <c r="O12" s="24"/>
      <c r="P12" s="23"/>
      <c r="Q12" s="18"/>
      <c r="R12" s="19"/>
      <c r="S12" s="24"/>
      <c r="T12" s="19"/>
      <c r="U12" s="248"/>
      <c r="V12" s="18"/>
      <c r="W12" s="24"/>
      <c r="X12" s="24"/>
      <c r="Y12" s="24"/>
      <c r="Z12" s="24"/>
      <c r="AA12" s="26">
        <f>Cosmic!$M$14</f>
        <v>0.19504856112476671</v>
      </c>
      <c r="AB12" s="26" t="e">
        <f>Cosmic!$M$15</f>
        <v>#DIV/0!</v>
      </c>
      <c r="AC12" s="248"/>
      <c r="AD12" s="27"/>
      <c r="AE12" s="27"/>
      <c r="AF12" s="27"/>
      <c r="AG12" s="26" t="e">
        <f t="shared" si="0"/>
        <v>#DIV/0!</v>
      </c>
      <c r="AH12" s="24"/>
      <c r="AI12" s="24"/>
      <c r="AJ12" s="28" t="e">
        <f>Geometry!$F$12</f>
        <v>#VALUE!</v>
      </c>
      <c r="AK12" s="248"/>
      <c r="AL12" s="243" t="s">
        <v>67</v>
      </c>
      <c r="AM12" s="29"/>
      <c r="AN12" s="24"/>
      <c r="AO12" s="19"/>
      <c r="AP12" s="244"/>
      <c r="AQ12" s="247"/>
      <c r="AR12" s="35" t="e">
        <f>'Row 12'!$I$3</f>
        <v>#DIV/0!</v>
      </c>
      <c r="AS12" s="37" t="e">
        <f>'Row 12'!$K$3</f>
        <v>#DIV/0!</v>
      </c>
      <c r="AT12" s="37" t="e">
        <f>'Row 12'!$I$6</f>
        <v>#DIV/0!</v>
      </c>
      <c r="AU12" s="37" t="e">
        <f>'Row 12'!$K$6</f>
        <v>#DIV/0!</v>
      </c>
      <c r="AV12" s="37">
        <f>'Row 12'!$I$10</f>
        <v>0</v>
      </c>
      <c r="AW12" s="37">
        <f>'Row 12'!$K$10</f>
        <v>0</v>
      </c>
      <c r="AX12" s="248"/>
      <c r="AY12" s="39" t="e">
        <f>'Row 12'!$J$14</f>
        <v>#DIV/0!</v>
      </c>
      <c r="AZ12" s="39" t="e">
        <f>'Row 12'!$J$15</f>
        <v>#DIV/0!</v>
      </c>
      <c r="BA12" s="39" t="e">
        <f>'Row 12'!$K$14</f>
        <v>#DIV/0!</v>
      </c>
      <c r="BB12" s="39" t="e">
        <f>'Row 12'!$K$15</f>
        <v>#DIV/0!</v>
      </c>
      <c r="BC12" s="39" t="e">
        <f>'Row 12'!$L$14</f>
        <v>#DIV/0!</v>
      </c>
      <c r="BD12" s="39" t="e">
        <f>'Row 12'!$L$15</f>
        <v>#DIV/0!</v>
      </c>
      <c r="BE12" s="39" t="e">
        <f>'Row 12'!$J$16</f>
        <v>#DIV/0!</v>
      </c>
      <c r="BF12" s="39" t="e">
        <f>'Row 12'!$J$17</f>
        <v>#DIV/0!</v>
      </c>
      <c r="BG12" s="39" t="e">
        <f>'Row 12'!$K$16</f>
        <v>#DIV/0!</v>
      </c>
      <c r="BH12" s="39" t="e">
        <f>'Row 12'!$K$17</f>
        <v>#DIV/0!</v>
      </c>
      <c r="BI12" s="39" t="e">
        <f>'Row 12'!$L$16</f>
        <v>#DIV/0!</v>
      </c>
      <c r="BJ12" s="32" t="e">
        <f>'Row 12'!$L$17</f>
        <v>#DIV/0!</v>
      </c>
      <c r="BK12" s="33" t="e">
        <f t="shared" si="1"/>
        <v>#DIV/0!</v>
      </c>
      <c r="BL12" s="34" t="e">
        <f t="shared" si="2"/>
        <v>#DIV/0!</v>
      </c>
      <c r="BM12" s="248"/>
      <c r="BN12" s="361" t="e">
        <f>'Row 12'!$N$13</f>
        <v>#DIV/0!</v>
      </c>
      <c r="BO12" s="361" t="e">
        <f>'Row 12'!$P$13</f>
        <v>#DIV/0!</v>
      </c>
      <c r="BP12" s="361" t="e">
        <f>'Row 12'!$N$15</f>
        <v>#DIV/0!</v>
      </c>
      <c r="BQ12" s="361" t="e">
        <f>'Row 12'!$P$15</f>
        <v>#DIV/0!</v>
      </c>
      <c r="BR12" s="249"/>
    </row>
    <row r="13" spans="1:70" x14ac:dyDescent="0.25">
      <c r="A13" s="248"/>
      <c r="B13" s="16"/>
      <c r="C13" s="17"/>
      <c r="D13" s="18"/>
      <c r="E13" s="19"/>
      <c r="F13" s="20" t="e">
        <f>'Row 13'!$N$17</f>
        <v>#DIV/0!</v>
      </c>
      <c r="G13" s="21" t="e">
        <f>'Row 13'!$P$17</f>
        <v>#DIV/0!</v>
      </c>
      <c r="H13" s="22" t="e">
        <f>'Row 13'!$N$19</f>
        <v>#DIV/0!</v>
      </c>
      <c r="I13" s="22" t="e">
        <f>'Row 13'!$P$19</f>
        <v>#DIV/0!</v>
      </c>
      <c r="J13" s="248"/>
      <c r="K13" s="23"/>
      <c r="L13" s="23"/>
      <c r="M13" s="24"/>
      <c r="N13" s="25"/>
      <c r="O13" s="24"/>
      <c r="P13" s="23"/>
      <c r="Q13" s="18"/>
      <c r="R13" s="19"/>
      <c r="S13" s="24"/>
      <c r="T13" s="19"/>
      <c r="U13" s="248"/>
      <c r="V13" s="18"/>
      <c r="W13" s="24"/>
      <c r="X13" s="24"/>
      <c r="Y13" s="24"/>
      <c r="Z13" s="24"/>
      <c r="AA13" s="26">
        <f>Cosmic!$N$14</f>
        <v>0.19504856112476671</v>
      </c>
      <c r="AB13" s="26" t="e">
        <f>Cosmic!$N$15</f>
        <v>#DIV/0!</v>
      </c>
      <c r="AC13" s="248"/>
      <c r="AD13" s="27"/>
      <c r="AE13" s="27"/>
      <c r="AF13" s="27"/>
      <c r="AG13" s="26" t="e">
        <f t="shared" si="0"/>
        <v>#DIV/0!</v>
      </c>
      <c r="AH13" s="24"/>
      <c r="AI13" s="24"/>
      <c r="AJ13" s="28" t="e">
        <f>Geometry!$F$13</f>
        <v>#VALUE!</v>
      </c>
      <c r="AK13" s="248"/>
      <c r="AL13" s="243" t="s">
        <v>67</v>
      </c>
      <c r="AM13" s="29"/>
      <c r="AN13" s="24"/>
      <c r="AO13" s="19"/>
      <c r="AP13" s="244"/>
      <c r="AQ13" s="247"/>
      <c r="AR13" s="35" t="e">
        <f>'Row 13'!$I$3</f>
        <v>#DIV/0!</v>
      </c>
      <c r="AS13" s="37" t="e">
        <f>'Row 13'!$K$3</f>
        <v>#DIV/0!</v>
      </c>
      <c r="AT13" s="37" t="e">
        <f>'Row 13'!$I$6</f>
        <v>#DIV/0!</v>
      </c>
      <c r="AU13" s="37" t="e">
        <f>'Row 13'!$K$6</f>
        <v>#DIV/0!</v>
      </c>
      <c r="AV13" s="37">
        <f>'Row 13'!$I$10</f>
        <v>0</v>
      </c>
      <c r="AW13" s="37">
        <f>'Row 13'!$K$10</f>
        <v>0</v>
      </c>
      <c r="AX13" s="248"/>
      <c r="AY13" s="39" t="e">
        <f>'Row 13'!$J$14</f>
        <v>#DIV/0!</v>
      </c>
      <c r="AZ13" s="39" t="e">
        <f>'Row 13'!$J$15</f>
        <v>#DIV/0!</v>
      </c>
      <c r="BA13" s="39" t="e">
        <f>'Row 13'!$K$14</f>
        <v>#DIV/0!</v>
      </c>
      <c r="BB13" s="39" t="e">
        <f>'Row 13'!$K$15</f>
        <v>#DIV/0!</v>
      </c>
      <c r="BC13" s="39" t="e">
        <f>'Row 13'!$L$14</f>
        <v>#DIV/0!</v>
      </c>
      <c r="BD13" s="39" t="e">
        <f>'Row 13'!$L$15</f>
        <v>#DIV/0!</v>
      </c>
      <c r="BE13" s="39" t="e">
        <f>'Row 13'!$J$16</f>
        <v>#DIV/0!</v>
      </c>
      <c r="BF13" s="39" t="e">
        <f>'Row 13'!$J$17</f>
        <v>#DIV/0!</v>
      </c>
      <c r="BG13" s="39" t="e">
        <f>'Row 13'!$K$16</f>
        <v>#DIV/0!</v>
      </c>
      <c r="BH13" s="39" t="e">
        <f>'Row 13'!$K$17</f>
        <v>#DIV/0!</v>
      </c>
      <c r="BI13" s="39" t="e">
        <f>'Row 13'!$L$16</f>
        <v>#DIV/0!</v>
      </c>
      <c r="BJ13" s="32" t="e">
        <f>'Row 13'!$L$17</f>
        <v>#DIV/0!</v>
      </c>
      <c r="BK13" s="33" t="e">
        <f t="shared" si="1"/>
        <v>#DIV/0!</v>
      </c>
      <c r="BL13" s="34" t="e">
        <f t="shared" si="2"/>
        <v>#DIV/0!</v>
      </c>
      <c r="BM13" s="248"/>
      <c r="BN13" s="361" t="e">
        <f>'Row 13'!$N$13</f>
        <v>#DIV/0!</v>
      </c>
      <c r="BO13" s="361" t="e">
        <f>'Row 13'!$P$13</f>
        <v>#DIV/0!</v>
      </c>
      <c r="BP13" s="361" t="e">
        <f>'Row 13'!$N$15</f>
        <v>#DIV/0!</v>
      </c>
      <c r="BQ13" s="361" t="e">
        <f>'Row 13'!$P$15</f>
        <v>#DIV/0!</v>
      </c>
      <c r="BR13" s="249"/>
    </row>
    <row r="14" spans="1:70" x14ac:dyDescent="0.25">
      <c r="A14" s="248"/>
      <c r="B14" s="16"/>
      <c r="C14" s="17"/>
      <c r="D14" s="18"/>
      <c r="E14" s="19"/>
      <c r="F14" s="20" t="e">
        <f>'Row 14'!$N$17</f>
        <v>#DIV/0!</v>
      </c>
      <c r="G14" s="21" t="e">
        <f>'Row 14'!$P$17</f>
        <v>#DIV/0!</v>
      </c>
      <c r="H14" s="22" t="e">
        <f>'Row 14'!$N$19</f>
        <v>#DIV/0!</v>
      </c>
      <c r="I14" s="22" t="e">
        <f>'Row 14'!$P$19</f>
        <v>#DIV/0!</v>
      </c>
      <c r="J14" s="248"/>
      <c r="K14" s="23"/>
      <c r="L14" s="23"/>
      <c r="M14" s="24"/>
      <c r="N14" s="25"/>
      <c r="O14" s="24"/>
      <c r="P14" s="23"/>
      <c r="Q14" s="18"/>
      <c r="R14" s="19"/>
      <c r="S14" s="24"/>
      <c r="T14" s="19"/>
      <c r="U14" s="248"/>
      <c r="V14" s="18"/>
      <c r="W14" s="24"/>
      <c r="X14" s="24"/>
      <c r="Y14" s="24"/>
      <c r="Z14" s="24"/>
      <c r="AA14" s="26">
        <f>Cosmic!$O$14</f>
        <v>0.19504856112476671</v>
      </c>
      <c r="AB14" s="26" t="e">
        <f>Cosmic!$O$15</f>
        <v>#DIV/0!</v>
      </c>
      <c r="AC14" s="248"/>
      <c r="AD14" s="27"/>
      <c r="AE14" s="27"/>
      <c r="AF14" s="27"/>
      <c r="AG14" s="26" t="e">
        <f t="shared" si="0"/>
        <v>#DIV/0!</v>
      </c>
      <c r="AH14" s="24"/>
      <c r="AI14" s="24"/>
      <c r="AJ14" s="28" t="e">
        <f>Geometry!$F$14</f>
        <v>#VALUE!</v>
      </c>
      <c r="AK14" s="248"/>
      <c r="AL14" s="243" t="s">
        <v>67</v>
      </c>
      <c r="AM14" s="29"/>
      <c r="AN14" s="24"/>
      <c r="AO14" s="19"/>
      <c r="AP14" s="244"/>
      <c r="AQ14" s="247"/>
      <c r="AR14" s="35" t="e">
        <f>'Row 14'!$I$3</f>
        <v>#DIV/0!</v>
      </c>
      <c r="AS14" s="37" t="e">
        <f>'Row 14'!$K$3</f>
        <v>#DIV/0!</v>
      </c>
      <c r="AT14" s="37" t="e">
        <f>'Row 14'!$I$6</f>
        <v>#DIV/0!</v>
      </c>
      <c r="AU14" s="37" t="e">
        <f>'Row 14'!$K$6</f>
        <v>#DIV/0!</v>
      </c>
      <c r="AV14" s="37">
        <f>'Row 14'!$I$10</f>
        <v>0</v>
      </c>
      <c r="AW14" s="37">
        <f>'Row 14'!$K$10</f>
        <v>0</v>
      </c>
      <c r="AX14" s="248"/>
      <c r="AY14" s="39" t="e">
        <f>'Row 14'!$J$14</f>
        <v>#DIV/0!</v>
      </c>
      <c r="AZ14" s="39" t="e">
        <f>'Row 14'!$J$15</f>
        <v>#DIV/0!</v>
      </c>
      <c r="BA14" s="39" t="e">
        <f>'Row 14'!$K$14</f>
        <v>#DIV/0!</v>
      </c>
      <c r="BB14" s="39" t="e">
        <f>'Row 14'!$K$15</f>
        <v>#DIV/0!</v>
      </c>
      <c r="BC14" s="39" t="e">
        <f>'Row 14'!$L$14</f>
        <v>#DIV/0!</v>
      </c>
      <c r="BD14" s="39" t="e">
        <f>'Row 14'!$L$15</f>
        <v>#DIV/0!</v>
      </c>
      <c r="BE14" s="39" t="e">
        <f>'Row 14'!$J$16</f>
        <v>#DIV/0!</v>
      </c>
      <c r="BF14" s="39" t="e">
        <f>'Row 14'!$J$17</f>
        <v>#DIV/0!</v>
      </c>
      <c r="BG14" s="39" t="e">
        <f>'Row 14'!$K$16</f>
        <v>#DIV/0!</v>
      </c>
      <c r="BH14" s="39" t="e">
        <f>'Row 14'!$K$17</f>
        <v>#DIV/0!</v>
      </c>
      <c r="BI14" s="39" t="e">
        <f>'Row 14'!$L$16</f>
        <v>#DIV/0!</v>
      </c>
      <c r="BJ14" s="32" t="e">
        <f>'Row 14'!$L$17</f>
        <v>#DIV/0!</v>
      </c>
      <c r="BK14" s="33" t="e">
        <f t="shared" si="1"/>
        <v>#DIV/0!</v>
      </c>
      <c r="BL14" s="34" t="e">
        <f t="shared" si="2"/>
        <v>#DIV/0!</v>
      </c>
      <c r="BM14" s="248"/>
      <c r="BN14" s="361" t="e">
        <f>'Row 14'!$N$13</f>
        <v>#DIV/0!</v>
      </c>
      <c r="BO14" s="361" t="e">
        <f>'Row 14'!$P$13</f>
        <v>#DIV/0!</v>
      </c>
      <c r="BP14" s="361" t="e">
        <f>'Row 14'!$N$15</f>
        <v>#DIV/0!</v>
      </c>
      <c r="BQ14" s="361" t="e">
        <f>'Row 14'!$P$15</f>
        <v>#DIV/0!</v>
      </c>
      <c r="BR14" s="249"/>
    </row>
    <row r="15" spans="1:70" x14ac:dyDescent="0.25">
      <c r="A15" s="248"/>
      <c r="B15" s="16"/>
      <c r="C15" s="17"/>
      <c r="D15" s="18"/>
      <c r="E15" s="19"/>
      <c r="F15" s="20" t="e">
        <f>'Row 15'!$N$17</f>
        <v>#DIV/0!</v>
      </c>
      <c r="G15" s="21" t="e">
        <f>'Row 15'!$P$17</f>
        <v>#DIV/0!</v>
      </c>
      <c r="H15" s="22" t="e">
        <f>'Row 15'!$N$19</f>
        <v>#DIV/0!</v>
      </c>
      <c r="I15" s="22" t="e">
        <f>'Row 15'!$P$19</f>
        <v>#DIV/0!</v>
      </c>
      <c r="J15" s="248"/>
      <c r="K15" s="23"/>
      <c r="L15" s="23"/>
      <c r="M15" s="24"/>
      <c r="N15" s="25"/>
      <c r="O15" s="24"/>
      <c r="P15" s="23"/>
      <c r="Q15" s="18"/>
      <c r="R15" s="19"/>
      <c r="S15" s="24"/>
      <c r="T15" s="19"/>
      <c r="U15" s="248"/>
      <c r="V15" s="18"/>
      <c r="W15" s="24"/>
      <c r="X15" s="24"/>
      <c r="Y15" s="24"/>
      <c r="Z15" s="24"/>
      <c r="AA15" s="26">
        <f>Cosmic!$P$14</f>
        <v>0.19504856112476671</v>
      </c>
      <c r="AB15" s="26" t="e">
        <f>Cosmic!$P$15</f>
        <v>#DIV/0!</v>
      </c>
      <c r="AC15" s="248"/>
      <c r="AD15" s="27"/>
      <c r="AE15" s="27"/>
      <c r="AF15" s="27"/>
      <c r="AG15" s="26" t="e">
        <f t="shared" si="0"/>
        <v>#DIV/0!</v>
      </c>
      <c r="AH15" s="24"/>
      <c r="AI15" s="24"/>
      <c r="AJ15" s="28" t="e">
        <f>Geometry!$F$15</f>
        <v>#VALUE!</v>
      </c>
      <c r="AK15" s="248"/>
      <c r="AL15" s="243" t="s">
        <v>67</v>
      </c>
      <c r="AM15" s="29"/>
      <c r="AN15" s="24"/>
      <c r="AO15" s="19"/>
      <c r="AP15" s="244"/>
      <c r="AQ15" s="247"/>
      <c r="AR15" s="35" t="e">
        <f>'Row 15'!$I$3</f>
        <v>#DIV/0!</v>
      </c>
      <c r="AS15" s="37" t="e">
        <f>'Row 15'!$K$3</f>
        <v>#DIV/0!</v>
      </c>
      <c r="AT15" s="37" t="e">
        <f>'Row 15'!$I$6</f>
        <v>#DIV/0!</v>
      </c>
      <c r="AU15" s="37" t="e">
        <f>'Row 15'!$K$6</f>
        <v>#DIV/0!</v>
      </c>
      <c r="AV15" s="37">
        <f>'Row 15'!$I$10</f>
        <v>0</v>
      </c>
      <c r="AW15" s="37">
        <f>'Row 15'!$K$10</f>
        <v>0</v>
      </c>
      <c r="AX15" s="248"/>
      <c r="AY15" s="39" t="e">
        <f>'Row 15'!$J$14</f>
        <v>#DIV/0!</v>
      </c>
      <c r="AZ15" s="39" t="e">
        <f>'Row 15'!$J$15</f>
        <v>#DIV/0!</v>
      </c>
      <c r="BA15" s="39" t="e">
        <f>'Row 15'!$K$14</f>
        <v>#DIV/0!</v>
      </c>
      <c r="BB15" s="39" t="e">
        <f>'Row 15'!$K$15</f>
        <v>#DIV/0!</v>
      </c>
      <c r="BC15" s="39" t="e">
        <f>'Row 15'!$L$14</f>
        <v>#DIV/0!</v>
      </c>
      <c r="BD15" s="39" t="e">
        <f>'Row 15'!$L$15</f>
        <v>#DIV/0!</v>
      </c>
      <c r="BE15" s="39" t="e">
        <f>'Row 15'!$J$16</f>
        <v>#DIV/0!</v>
      </c>
      <c r="BF15" s="39" t="e">
        <f>'Row 15'!$J$17</f>
        <v>#DIV/0!</v>
      </c>
      <c r="BG15" s="39" t="e">
        <f>'Row 15'!$K$16</f>
        <v>#DIV/0!</v>
      </c>
      <c r="BH15" s="39" t="e">
        <f>'Row 15'!$K$17</f>
        <v>#DIV/0!</v>
      </c>
      <c r="BI15" s="39" t="e">
        <f>'Row 15'!$L$16</f>
        <v>#DIV/0!</v>
      </c>
      <c r="BJ15" s="32" t="e">
        <f>'Row 15'!$L$17</f>
        <v>#DIV/0!</v>
      </c>
      <c r="BK15" s="33" t="e">
        <f t="shared" si="1"/>
        <v>#DIV/0!</v>
      </c>
      <c r="BL15" s="34" t="e">
        <f t="shared" si="2"/>
        <v>#DIV/0!</v>
      </c>
      <c r="BM15" s="248"/>
      <c r="BN15" s="361" t="e">
        <f>'Row 15'!$N$13</f>
        <v>#DIV/0!</v>
      </c>
      <c r="BO15" s="361" t="e">
        <f>'Row 15'!$P$13</f>
        <v>#DIV/0!</v>
      </c>
      <c r="BP15" s="361" t="e">
        <f>'Row 15'!$N$15</f>
        <v>#DIV/0!</v>
      </c>
      <c r="BQ15" s="361" t="e">
        <f>'Row 15'!$P$15</f>
        <v>#DIV/0!</v>
      </c>
      <c r="BR15" s="249"/>
    </row>
    <row r="16" spans="1:70" x14ac:dyDescent="0.25">
      <c r="A16" s="248"/>
      <c r="B16" s="16"/>
      <c r="C16" s="17"/>
      <c r="D16" s="18"/>
      <c r="E16" s="19"/>
      <c r="F16" s="20" t="e">
        <f>'Row 16'!$N$17</f>
        <v>#DIV/0!</v>
      </c>
      <c r="G16" s="21" t="e">
        <f>'Row 16'!$P$17</f>
        <v>#DIV/0!</v>
      </c>
      <c r="H16" s="22" t="e">
        <f>'Row 16'!$N$19</f>
        <v>#DIV/0!</v>
      </c>
      <c r="I16" s="22" t="e">
        <f>'Row 16'!$P$19</f>
        <v>#DIV/0!</v>
      </c>
      <c r="J16" s="248"/>
      <c r="K16" s="23"/>
      <c r="L16" s="23"/>
      <c r="M16" s="24"/>
      <c r="N16" s="25"/>
      <c r="O16" s="24"/>
      <c r="P16" s="23"/>
      <c r="Q16" s="18"/>
      <c r="R16" s="19"/>
      <c r="S16" s="24"/>
      <c r="T16" s="19"/>
      <c r="U16" s="248"/>
      <c r="V16" s="18"/>
      <c r="W16" s="24"/>
      <c r="X16" s="24"/>
      <c r="Y16" s="24"/>
      <c r="Z16" s="24"/>
      <c r="AA16" s="26">
        <f>Cosmic!$Q$14</f>
        <v>0.19504856112476671</v>
      </c>
      <c r="AB16" s="26" t="e">
        <f>Cosmic!$Q$15</f>
        <v>#DIV/0!</v>
      </c>
      <c r="AC16" s="248"/>
      <c r="AD16" s="27"/>
      <c r="AE16" s="27"/>
      <c r="AF16" s="27"/>
      <c r="AG16" s="26" t="e">
        <f t="shared" si="0"/>
        <v>#DIV/0!</v>
      </c>
      <c r="AH16" s="24"/>
      <c r="AI16" s="24"/>
      <c r="AJ16" s="28" t="e">
        <f>Geometry!$F$16</f>
        <v>#VALUE!</v>
      </c>
      <c r="AK16" s="248"/>
      <c r="AL16" s="243" t="s">
        <v>67</v>
      </c>
      <c r="AM16" s="29"/>
      <c r="AN16" s="24"/>
      <c r="AO16" s="19"/>
      <c r="AP16" s="244"/>
      <c r="AQ16" s="247"/>
      <c r="AR16" s="35" t="e">
        <f>'Row 16'!$I$3</f>
        <v>#DIV/0!</v>
      </c>
      <c r="AS16" s="37" t="e">
        <f>'Row 16'!$K$3</f>
        <v>#DIV/0!</v>
      </c>
      <c r="AT16" s="37" t="e">
        <f>'Row 16'!$I$6</f>
        <v>#DIV/0!</v>
      </c>
      <c r="AU16" s="37" t="e">
        <f>'Row 16'!$K$6</f>
        <v>#DIV/0!</v>
      </c>
      <c r="AV16" s="37">
        <f>'Row 16'!$I$10</f>
        <v>0</v>
      </c>
      <c r="AW16" s="37">
        <f>'Row 16'!$K$10</f>
        <v>0</v>
      </c>
      <c r="AX16" s="248"/>
      <c r="AY16" s="39" t="e">
        <f>'Row 16'!$J$14</f>
        <v>#DIV/0!</v>
      </c>
      <c r="AZ16" s="39" t="e">
        <f>'Row 16'!$J$15</f>
        <v>#DIV/0!</v>
      </c>
      <c r="BA16" s="39" t="e">
        <f>'Row 16'!$K$14</f>
        <v>#DIV/0!</v>
      </c>
      <c r="BB16" s="39" t="e">
        <f>'Row 16'!$K$15</f>
        <v>#DIV/0!</v>
      </c>
      <c r="BC16" s="39" t="e">
        <f>'Row 16'!$L$14</f>
        <v>#DIV/0!</v>
      </c>
      <c r="BD16" s="39" t="e">
        <f>'Row 16'!$L$15</f>
        <v>#DIV/0!</v>
      </c>
      <c r="BE16" s="39" t="e">
        <f>'Row 16'!$J$16</f>
        <v>#DIV/0!</v>
      </c>
      <c r="BF16" s="39" t="e">
        <f>'Row 16'!$J$17</f>
        <v>#DIV/0!</v>
      </c>
      <c r="BG16" s="39" t="e">
        <f>'Row 16'!$K$16</f>
        <v>#DIV/0!</v>
      </c>
      <c r="BH16" s="39" t="e">
        <f>'Row 16'!$K$17</f>
        <v>#DIV/0!</v>
      </c>
      <c r="BI16" s="39" t="e">
        <f>'Row 16'!$L$16</f>
        <v>#DIV/0!</v>
      </c>
      <c r="BJ16" s="32" t="e">
        <f>'Row 16'!$L$17</f>
        <v>#DIV/0!</v>
      </c>
      <c r="BK16" s="33" t="e">
        <f t="shared" si="1"/>
        <v>#DIV/0!</v>
      </c>
      <c r="BL16" s="34" t="e">
        <f t="shared" si="2"/>
        <v>#DIV/0!</v>
      </c>
      <c r="BM16" s="248"/>
      <c r="BN16" s="361" t="e">
        <f>'Row 16'!$N$13</f>
        <v>#DIV/0!</v>
      </c>
      <c r="BO16" s="361" t="e">
        <f>'Row 16'!$P$13</f>
        <v>#DIV/0!</v>
      </c>
      <c r="BP16" s="361" t="e">
        <f>'Row 16'!$N$15</f>
        <v>#DIV/0!</v>
      </c>
      <c r="BQ16" s="361" t="e">
        <f>'Row 16'!$P$15</f>
        <v>#DIV/0!</v>
      </c>
      <c r="BR16" s="249"/>
    </row>
    <row r="17" spans="1:70" x14ac:dyDescent="0.25">
      <c r="A17" s="248"/>
      <c r="B17" s="16"/>
      <c r="C17" s="17"/>
      <c r="D17" s="18"/>
      <c r="E17" s="19"/>
      <c r="F17" s="20" t="e">
        <f>'Row 17'!$N$17</f>
        <v>#DIV/0!</v>
      </c>
      <c r="G17" s="21" t="e">
        <f>'Row 17'!$P$17</f>
        <v>#DIV/0!</v>
      </c>
      <c r="H17" s="22" t="e">
        <f>'Row 17'!$N$19</f>
        <v>#DIV/0!</v>
      </c>
      <c r="I17" s="22" t="e">
        <f>'Row 17'!$P$19</f>
        <v>#DIV/0!</v>
      </c>
      <c r="J17" s="248"/>
      <c r="K17" s="23"/>
      <c r="L17" s="23"/>
      <c r="M17" s="24"/>
      <c r="N17" s="25"/>
      <c r="O17" s="24"/>
      <c r="P17" s="23"/>
      <c r="Q17" s="18"/>
      <c r="R17" s="19"/>
      <c r="S17" s="24"/>
      <c r="T17" s="19"/>
      <c r="U17" s="248"/>
      <c r="V17" s="18"/>
      <c r="W17" s="24"/>
      <c r="X17" s="24"/>
      <c r="Y17" s="24"/>
      <c r="Z17" s="24"/>
      <c r="AA17" s="26">
        <f>Cosmic!$R$14</f>
        <v>0.19504856112476671</v>
      </c>
      <c r="AB17" s="26" t="e">
        <f>Cosmic!$R$15</f>
        <v>#DIV/0!</v>
      </c>
      <c r="AC17" s="248"/>
      <c r="AD17" s="27"/>
      <c r="AE17" s="27"/>
      <c r="AF17" s="27"/>
      <c r="AG17" s="26" t="e">
        <f t="shared" si="0"/>
        <v>#DIV/0!</v>
      </c>
      <c r="AH17" s="24"/>
      <c r="AI17" s="24"/>
      <c r="AJ17" s="28" t="e">
        <f>Geometry!$F$17</f>
        <v>#VALUE!</v>
      </c>
      <c r="AK17" s="248"/>
      <c r="AL17" s="243" t="s">
        <v>67</v>
      </c>
      <c r="AM17" s="29"/>
      <c r="AN17" s="24"/>
      <c r="AO17" s="19"/>
      <c r="AP17" s="244"/>
      <c r="AQ17" s="247"/>
      <c r="AR17" s="35" t="e">
        <f>'Row 17'!$I$3</f>
        <v>#DIV/0!</v>
      </c>
      <c r="AS17" s="37" t="e">
        <f>'Row 17'!$K$3</f>
        <v>#DIV/0!</v>
      </c>
      <c r="AT17" s="37" t="e">
        <f>'Row 17'!$I$6</f>
        <v>#DIV/0!</v>
      </c>
      <c r="AU17" s="37" t="e">
        <f>'Row 17'!$K$6</f>
        <v>#DIV/0!</v>
      </c>
      <c r="AV17" s="37">
        <f>'Row 17'!$I$10</f>
        <v>0</v>
      </c>
      <c r="AW17" s="37">
        <f>'Row 17'!$K$10</f>
        <v>0</v>
      </c>
      <c r="AX17" s="248"/>
      <c r="AY17" s="39" t="e">
        <f>'Row 17'!$J$14</f>
        <v>#DIV/0!</v>
      </c>
      <c r="AZ17" s="39" t="e">
        <f>'Row 17'!$J$15</f>
        <v>#DIV/0!</v>
      </c>
      <c r="BA17" s="39" t="e">
        <f>'Row 17'!$K$14</f>
        <v>#DIV/0!</v>
      </c>
      <c r="BB17" s="39" t="e">
        <f>'Row 17'!$K$15</f>
        <v>#DIV/0!</v>
      </c>
      <c r="BC17" s="39" t="e">
        <f>'Row 17'!$L$14</f>
        <v>#DIV/0!</v>
      </c>
      <c r="BD17" s="39" t="e">
        <f>'Row 17'!$L$15</f>
        <v>#DIV/0!</v>
      </c>
      <c r="BE17" s="39" t="e">
        <f>'Row 17'!$J$16</f>
        <v>#DIV/0!</v>
      </c>
      <c r="BF17" s="39" t="e">
        <f>'Row 17'!$J$17</f>
        <v>#DIV/0!</v>
      </c>
      <c r="BG17" s="39" t="e">
        <f>'Row 17'!$K$16</f>
        <v>#DIV/0!</v>
      </c>
      <c r="BH17" s="39" t="e">
        <f>'Row 17'!$K$17</f>
        <v>#DIV/0!</v>
      </c>
      <c r="BI17" s="39" t="e">
        <f>'Row 17'!$L$16</f>
        <v>#DIV/0!</v>
      </c>
      <c r="BJ17" s="32" t="e">
        <f>'Row 17'!$L$17</f>
        <v>#DIV/0!</v>
      </c>
      <c r="BK17" s="33" t="e">
        <f t="shared" si="1"/>
        <v>#DIV/0!</v>
      </c>
      <c r="BL17" s="34" t="e">
        <f t="shared" si="2"/>
        <v>#DIV/0!</v>
      </c>
      <c r="BM17" s="248"/>
      <c r="BN17" s="361" t="e">
        <f>'Row 17'!$N$13</f>
        <v>#DIV/0!</v>
      </c>
      <c r="BO17" s="361" t="e">
        <f>'Row 17'!$P$13</f>
        <v>#DIV/0!</v>
      </c>
      <c r="BP17" s="361" t="e">
        <f>'Row 17'!$N$15</f>
        <v>#DIV/0!</v>
      </c>
      <c r="BQ17" s="361" t="e">
        <f>'Row 17'!$P$15</f>
        <v>#DIV/0!</v>
      </c>
      <c r="BR17" s="249"/>
    </row>
    <row r="18" spans="1:70" x14ac:dyDescent="0.25">
      <c r="A18" s="248"/>
      <c r="B18" s="16"/>
      <c r="C18" s="17"/>
      <c r="D18" s="18"/>
      <c r="E18" s="19"/>
      <c r="F18" s="20" t="e">
        <f>'Row 18'!$N$17</f>
        <v>#DIV/0!</v>
      </c>
      <c r="G18" s="21" t="e">
        <f>'Row 18'!$P$17</f>
        <v>#DIV/0!</v>
      </c>
      <c r="H18" s="22" t="e">
        <f>'Row 18'!$N$19</f>
        <v>#DIV/0!</v>
      </c>
      <c r="I18" s="22" t="e">
        <f>'Row 18'!$P$19</f>
        <v>#DIV/0!</v>
      </c>
      <c r="J18" s="248"/>
      <c r="K18" s="23"/>
      <c r="L18" s="23"/>
      <c r="M18" s="24"/>
      <c r="N18" s="25"/>
      <c r="O18" s="24"/>
      <c r="P18" s="23"/>
      <c r="Q18" s="18"/>
      <c r="R18" s="19"/>
      <c r="S18" s="24"/>
      <c r="T18" s="19"/>
      <c r="U18" s="248"/>
      <c r="V18" s="18"/>
      <c r="W18" s="24"/>
      <c r="X18" s="24"/>
      <c r="Y18" s="24"/>
      <c r="Z18" s="24"/>
      <c r="AA18" s="26">
        <f>Cosmic!$S$14</f>
        <v>0.19504856112476671</v>
      </c>
      <c r="AB18" s="26" t="e">
        <f>Cosmic!$S$15</f>
        <v>#DIV/0!</v>
      </c>
      <c r="AC18" s="248"/>
      <c r="AD18" s="27"/>
      <c r="AE18" s="27"/>
      <c r="AF18" s="27"/>
      <c r="AG18" s="26" t="e">
        <f t="shared" si="0"/>
        <v>#DIV/0!</v>
      </c>
      <c r="AH18" s="24"/>
      <c r="AI18" s="24"/>
      <c r="AJ18" s="28" t="e">
        <f>Geometry!$F$18</f>
        <v>#VALUE!</v>
      </c>
      <c r="AK18" s="248"/>
      <c r="AL18" s="243" t="s">
        <v>67</v>
      </c>
      <c r="AM18" s="29"/>
      <c r="AN18" s="24"/>
      <c r="AO18" s="19"/>
      <c r="AP18" s="244"/>
      <c r="AQ18" s="247"/>
      <c r="AR18" s="35" t="e">
        <f>'Row 18'!$I$3</f>
        <v>#DIV/0!</v>
      </c>
      <c r="AS18" s="37" t="e">
        <f>'Row 18'!$K$3</f>
        <v>#DIV/0!</v>
      </c>
      <c r="AT18" s="37" t="e">
        <f>'Row 18'!$I$6</f>
        <v>#DIV/0!</v>
      </c>
      <c r="AU18" s="37" t="e">
        <f>'Row 18'!$K$6</f>
        <v>#DIV/0!</v>
      </c>
      <c r="AV18" s="37">
        <f>'Row 18'!$I$10</f>
        <v>0</v>
      </c>
      <c r="AW18" s="37">
        <f>'Row 18'!$K$10</f>
        <v>0</v>
      </c>
      <c r="AX18" s="248"/>
      <c r="AY18" s="39" t="e">
        <f>'Row 18'!$J$14</f>
        <v>#DIV/0!</v>
      </c>
      <c r="AZ18" s="39" t="e">
        <f>'Row 18'!$J$15</f>
        <v>#DIV/0!</v>
      </c>
      <c r="BA18" s="39" t="e">
        <f>'Row 18'!$K$14</f>
        <v>#DIV/0!</v>
      </c>
      <c r="BB18" s="39" t="e">
        <f>'Row 18'!$K$15</f>
        <v>#DIV/0!</v>
      </c>
      <c r="BC18" s="39" t="e">
        <f>'Row 18'!$L$14</f>
        <v>#DIV/0!</v>
      </c>
      <c r="BD18" s="39" t="e">
        <f>'Row 18'!$L$15</f>
        <v>#DIV/0!</v>
      </c>
      <c r="BE18" s="39" t="e">
        <f>'Row 18'!$J$16</f>
        <v>#DIV/0!</v>
      </c>
      <c r="BF18" s="39" t="e">
        <f>'Row 18'!$J$17</f>
        <v>#DIV/0!</v>
      </c>
      <c r="BG18" s="39" t="e">
        <f>'Row 18'!$K$16</f>
        <v>#DIV/0!</v>
      </c>
      <c r="BH18" s="39" t="e">
        <f>'Row 18'!$K$17</f>
        <v>#DIV/0!</v>
      </c>
      <c r="BI18" s="39" t="e">
        <f>'Row 18'!$L$16</f>
        <v>#DIV/0!</v>
      </c>
      <c r="BJ18" s="32" t="e">
        <f>'Row 18'!$L$17</f>
        <v>#DIV/0!</v>
      </c>
      <c r="BK18" s="33" t="e">
        <f t="shared" si="1"/>
        <v>#DIV/0!</v>
      </c>
      <c r="BL18" s="34" t="e">
        <f t="shared" si="2"/>
        <v>#DIV/0!</v>
      </c>
      <c r="BM18" s="248"/>
      <c r="BN18" s="361" t="e">
        <f>'Row 18'!$N$13</f>
        <v>#DIV/0!</v>
      </c>
      <c r="BO18" s="361" t="e">
        <f>'Row 18'!$P$13</f>
        <v>#DIV/0!</v>
      </c>
      <c r="BP18" s="361" t="e">
        <f>'Row 18'!$N$15</f>
        <v>#DIV/0!</v>
      </c>
      <c r="BQ18" s="361" t="e">
        <f>'Row 18'!$P$15</f>
        <v>#DIV/0!</v>
      </c>
      <c r="BR18" s="249"/>
    </row>
    <row r="19" spans="1:70" x14ac:dyDescent="0.25">
      <c r="A19" s="248"/>
      <c r="B19" s="16"/>
      <c r="C19" s="17"/>
      <c r="D19" s="18"/>
      <c r="E19" s="19"/>
      <c r="F19" s="20" t="e">
        <f>'Row 19'!$N$17</f>
        <v>#DIV/0!</v>
      </c>
      <c r="G19" s="21" t="e">
        <f>'Row 19'!$P$17</f>
        <v>#DIV/0!</v>
      </c>
      <c r="H19" s="22" t="e">
        <f>'Row 19'!$N$19</f>
        <v>#DIV/0!</v>
      </c>
      <c r="I19" s="22" t="e">
        <f>'Row 19'!$P$19</f>
        <v>#DIV/0!</v>
      </c>
      <c r="J19" s="248"/>
      <c r="K19" s="23"/>
      <c r="L19" s="23"/>
      <c r="M19" s="24"/>
      <c r="N19" s="25"/>
      <c r="O19" s="24"/>
      <c r="P19" s="23"/>
      <c r="Q19" s="18"/>
      <c r="R19" s="19"/>
      <c r="S19" s="24"/>
      <c r="T19" s="19"/>
      <c r="U19" s="248"/>
      <c r="V19" s="18"/>
      <c r="W19" s="24"/>
      <c r="X19" s="24"/>
      <c r="Y19" s="24"/>
      <c r="Z19" s="24"/>
      <c r="AA19" s="26">
        <f>Cosmic!$T$14</f>
        <v>0.19504856112476671</v>
      </c>
      <c r="AB19" s="26" t="e">
        <f>Cosmic!$T$15</f>
        <v>#DIV/0!</v>
      </c>
      <c r="AC19" s="248"/>
      <c r="AD19" s="27"/>
      <c r="AE19" s="27"/>
      <c r="AF19" s="27"/>
      <c r="AG19" s="26" t="e">
        <f t="shared" si="0"/>
        <v>#DIV/0!</v>
      </c>
      <c r="AH19" s="24"/>
      <c r="AI19" s="24"/>
      <c r="AJ19" s="28" t="e">
        <f>Geometry!$F$19</f>
        <v>#VALUE!</v>
      </c>
      <c r="AK19" s="248"/>
      <c r="AL19" s="243" t="s">
        <v>67</v>
      </c>
      <c r="AM19" s="29"/>
      <c r="AN19" s="24"/>
      <c r="AO19" s="19"/>
      <c r="AP19" s="244"/>
      <c r="AQ19" s="247"/>
      <c r="AR19" s="35" t="e">
        <f>'Row 19'!$I$3</f>
        <v>#DIV/0!</v>
      </c>
      <c r="AS19" s="37" t="e">
        <f>'Row 19'!$K$3</f>
        <v>#DIV/0!</v>
      </c>
      <c r="AT19" s="37" t="e">
        <f>'Row 19'!$I$6</f>
        <v>#DIV/0!</v>
      </c>
      <c r="AU19" s="37" t="e">
        <f>'Row 19'!$K$6</f>
        <v>#DIV/0!</v>
      </c>
      <c r="AV19" s="37">
        <f>'Row 19'!$I$10</f>
        <v>0</v>
      </c>
      <c r="AW19" s="37">
        <f>'Row 19'!$K$10</f>
        <v>0</v>
      </c>
      <c r="AX19" s="248"/>
      <c r="AY19" s="39" t="e">
        <f>'Row 19'!$J$14</f>
        <v>#DIV/0!</v>
      </c>
      <c r="AZ19" s="39" t="e">
        <f>'Row 19'!$J$15</f>
        <v>#DIV/0!</v>
      </c>
      <c r="BA19" s="39" t="e">
        <f>'Row 19'!$K$14</f>
        <v>#DIV/0!</v>
      </c>
      <c r="BB19" s="39" t="e">
        <f>'Row 19'!$K$15</f>
        <v>#DIV/0!</v>
      </c>
      <c r="BC19" s="39" t="e">
        <f>'Row 19'!$L$14</f>
        <v>#DIV/0!</v>
      </c>
      <c r="BD19" s="39" t="e">
        <f>'Row 19'!$L$15</f>
        <v>#DIV/0!</v>
      </c>
      <c r="BE19" s="39" t="e">
        <f>'Row 19'!$J$16</f>
        <v>#DIV/0!</v>
      </c>
      <c r="BF19" s="39" t="e">
        <f>'Row 19'!$J$17</f>
        <v>#DIV/0!</v>
      </c>
      <c r="BG19" s="39" t="e">
        <f>'Row 19'!$K$16</f>
        <v>#DIV/0!</v>
      </c>
      <c r="BH19" s="39" t="e">
        <f>'Row 19'!$K$17</f>
        <v>#DIV/0!</v>
      </c>
      <c r="BI19" s="39" t="e">
        <f>'Row 19'!$L$16</f>
        <v>#DIV/0!</v>
      </c>
      <c r="BJ19" s="32" t="e">
        <f>'Row 19'!$L$17</f>
        <v>#DIV/0!</v>
      </c>
      <c r="BK19" s="33" t="e">
        <f t="shared" si="1"/>
        <v>#DIV/0!</v>
      </c>
      <c r="BL19" s="34" t="e">
        <f t="shared" si="2"/>
        <v>#DIV/0!</v>
      </c>
      <c r="BM19" s="248"/>
      <c r="BN19" s="361" t="e">
        <f>'Row 19'!$N$13</f>
        <v>#DIV/0!</v>
      </c>
      <c r="BO19" s="361" t="e">
        <f>'Row 19'!$P$13</f>
        <v>#DIV/0!</v>
      </c>
      <c r="BP19" s="361" t="e">
        <f>'Row 19'!$N$15</f>
        <v>#DIV/0!</v>
      </c>
      <c r="BQ19" s="361" t="e">
        <f>'Row 19'!$P$15</f>
        <v>#DIV/0!</v>
      </c>
      <c r="BR19" s="249"/>
    </row>
    <row r="20" spans="1:70" x14ac:dyDescent="0.25">
      <c r="A20" s="248"/>
      <c r="B20" s="16"/>
      <c r="C20" s="17"/>
      <c r="D20" s="18"/>
      <c r="E20" s="19"/>
      <c r="F20" s="20" t="e">
        <f>'Row 20'!$N$17</f>
        <v>#DIV/0!</v>
      </c>
      <c r="G20" s="21" t="e">
        <f>'Row 20'!$P$17</f>
        <v>#DIV/0!</v>
      </c>
      <c r="H20" s="22" t="e">
        <f>'Row 20'!$N$19</f>
        <v>#DIV/0!</v>
      </c>
      <c r="I20" s="22" t="e">
        <f>'Row 20'!$P$19</f>
        <v>#DIV/0!</v>
      </c>
      <c r="J20" s="248"/>
      <c r="K20" s="23"/>
      <c r="L20" s="23"/>
      <c r="M20" s="24"/>
      <c r="N20" s="25"/>
      <c r="O20" s="24"/>
      <c r="P20" s="23"/>
      <c r="Q20" s="18"/>
      <c r="R20" s="19"/>
      <c r="S20" s="24"/>
      <c r="T20" s="19"/>
      <c r="U20" s="248"/>
      <c r="V20" s="18"/>
      <c r="W20" s="24"/>
      <c r="X20" s="24"/>
      <c r="Y20" s="24"/>
      <c r="Z20" s="24"/>
      <c r="AA20" s="26">
        <f>Cosmic!$U$14</f>
        <v>0.19504856112476671</v>
      </c>
      <c r="AB20" s="26" t="e">
        <f>Cosmic!$U$15</f>
        <v>#DIV/0!</v>
      </c>
      <c r="AC20" s="248"/>
      <c r="AD20" s="27"/>
      <c r="AE20" s="27"/>
      <c r="AF20" s="27"/>
      <c r="AG20" s="26" t="e">
        <f t="shared" si="0"/>
        <v>#DIV/0!</v>
      </c>
      <c r="AH20" s="24"/>
      <c r="AI20" s="24"/>
      <c r="AJ20" s="28" t="e">
        <f>Geometry!$F$20</f>
        <v>#VALUE!</v>
      </c>
      <c r="AK20" s="248"/>
      <c r="AL20" s="243" t="s">
        <v>67</v>
      </c>
      <c r="AM20" s="29"/>
      <c r="AN20" s="24"/>
      <c r="AO20" s="19"/>
      <c r="AP20" s="244"/>
      <c r="AQ20" s="247"/>
      <c r="AR20" s="35" t="e">
        <f>'Row 20'!$I$3</f>
        <v>#DIV/0!</v>
      </c>
      <c r="AS20" s="37" t="e">
        <f>'Row 20'!$K$3</f>
        <v>#DIV/0!</v>
      </c>
      <c r="AT20" s="37" t="e">
        <f>'Row 20'!$I$6</f>
        <v>#DIV/0!</v>
      </c>
      <c r="AU20" s="37" t="e">
        <f>'Row 20'!$K$6</f>
        <v>#DIV/0!</v>
      </c>
      <c r="AV20" s="37">
        <f>'Row 20'!$I$10</f>
        <v>0</v>
      </c>
      <c r="AW20" s="37">
        <f>'Row 20'!$K$10</f>
        <v>0</v>
      </c>
      <c r="AX20" s="248"/>
      <c r="AY20" s="39" t="e">
        <f>'Row 20'!$J$14</f>
        <v>#DIV/0!</v>
      </c>
      <c r="AZ20" s="39" t="e">
        <f>'Row 20'!$J$15</f>
        <v>#DIV/0!</v>
      </c>
      <c r="BA20" s="39" t="e">
        <f>'Row 20'!$K$14</f>
        <v>#DIV/0!</v>
      </c>
      <c r="BB20" s="39" t="e">
        <f>'Row 20'!$K$15</f>
        <v>#DIV/0!</v>
      </c>
      <c r="BC20" s="39" t="e">
        <f>'Row 20'!$L$14</f>
        <v>#DIV/0!</v>
      </c>
      <c r="BD20" s="39" t="e">
        <f>'Row 20'!$L$15</f>
        <v>#DIV/0!</v>
      </c>
      <c r="BE20" s="39" t="e">
        <f>'Row 20'!$J$16</f>
        <v>#DIV/0!</v>
      </c>
      <c r="BF20" s="39" t="e">
        <f>'Row 20'!$J$17</f>
        <v>#DIV/0!</v>
      </c>
      <c r="BG20" s="39" t="e">
        <f>'Row 20'!$K$16</f>
        <v>#DIV/0!</v>
      </c>
      <c r="BH20" s="39" t="e">
        <f>'Row 20'!$K$17</f>
        <v>#DIV/0!</v>
      </c>
      <c r="BI20" s="39" t="e">
        <f>'Row 20'!$L$16</f>
        <v>#DIV/0!</v>
      </c>
      <c r="BJ20" s="32" t="e">
        <f>'Row 20'!$L$17</f>
        <v>#DIV/0!</v>
      </c>
      <c r="BK20" s="33" t="e">
        <f t="shared" si="1"/>
        <v>#DIV/0!</v>
      </c>
      <c r="BL20" s="34" t="e">
        <f t="shared" si="2"/>
        <v>#DIV/0!</v>
      </c>
      <c r="BM20" s="248"/>
      <c r="BN20" s="361" t="e">
        <f>'Row 20'!$N$13</f>
        <v>#DIV/0!</v>
      </c>
      <c r="BO20" s="361" t="e">
        <f>'Row 20'!$P$13</f>
        <v>#DIV/0!</v>
      </c>
      <c r="BP20" s="361" t="e">
        <f>'Row 20'!$N$15</f>
        <v>#DIV/0!</v>
      </c>
      <c r="BQ20" s="361" t="e">
        <f>'Row 20'!$P$15</f>
        <v>#DIV/0!</v>
      </c>
      <c r="BR20" s="249"/>
    </row>
    <row r="21" spans="1:70" x14ac:dyDescent="0.25">
      <c r="A21" s="248"/>
      <c r="B21" s="16"/>
      <c r="C21" s="17"/>
      <c r="D21" s="18"/>
      <c r="E21" s="19"/>
      <c r="F21" s="20" t="e">
        <f>'Row 21'!$N$17</f>
        <v>#DIV/0!</v>
      </c>
      <c r="G21" s="21" t="e">
        <f>'Row 21'!$P$17</f>
        <v>#DIV/0!</v>
      </c>
      <c r="H21" s="22" t="e">
        <f>'Row 21'!$N$19</f>
        <v>#DIV/0!</v>
      </c>
      <c r="I21" s="22" t="e">
        <f>'Row 21'!$P$19</f>
        <v>#DIV/0!</v>
      </c>
      <c r="J21" s="248"/>
      <c r="K21" s="23"/>
      <c r="L21" s="23"/>
      <c r="M21" s="24"/>
      <c r="N21" s="25"/>
      <c r="O21" s="24"/>
      <c r="P21" s="23"/>
      <c r="Q21" s="18"/>
      <c r="R21" s="19"/>
      <c r="S21" s="24"/>
      <c r="T21" s="19"/>
      <c r="U21" s="248"/>
      <c r="V21" s="18"/>
      <c r="W21" s="24"/>
      <c r="X21" s="24"/>
      <c r="Y21" s="24"/>
      <c r="Z21" s="24"/>
      <c r="AA21" s="26">
        <f>Cosmic!$V$14</f>
        <v>0.19504856112476671</v>
      </c>
      <c r="AB21" s="26" t="e">
        <f>Cosmic!$V$15</f>
        <v>#DIV/0!</v>
      </c>
      <c r="AC21" s="248"/>
      <c r="AD21" s="27"/>
      <c r="AE21" s="27"/>
      <c r="AF21" s="27"/>
      <c r="AG21" s="26" t="e">
        <f t="shared" si="0"/>
        <v>#DIV/0!</v>
      </c>
      <c r="AH21" s="24"/>
      <c r="AI21" s="24"/>
      <c r="AJ21" s="28" t="e">
        <f>Geometry!$F$21</f>
        <v>#VALUE!</v>
      </c>
      <c r="AK21" s="248"/>
      <c r="AL21" s="243" t="s">
        <v>67</v>
      </c>
      <c r="AM21" s="29"/>
      <c r="AN21" s="24"/>
      <c r="AO21" s="19"/>
      <c r="AP21" s="244"/>
      <c r="AQ21" s="247"/>
      <c r="AR21" s="35" t="e">
        <f>'Row 21'!$I$3</f>
        <v>#DIV/0!</v>
      </c>
      <c r="AS21" s="37" t="e">
        <f>'Row 21'!$K$3</f>
        <v>#DIV/0!</v>
      </c>
      <c r="AT21" s="37" t="e">
        <f>'Row 21'!$I$6</f>
        <v>#DIV/0!</v>
      </c>
      <c r="AU21" s="37" t="e">
        <f>'Row 21'!$K$6</f>
        <v>#DIV/0!</v>
      </c>
      <c r="AV21" s="37">
        <f>'Row 21'!$I$10</f>
        <v>0</v>
      </c>
      <c r="AW21" s="37">
        <f>'Row 21'!$K$10</f>
        <v>0</v>
      </c>
      <c r="AX21" s="248"/>
      <c r="AY21" s="39" t="e">
        <f>'Row 21'!$J$14</f>
        <v>#DIV/0!</v>
      </c>
      <c r="AZ21" s="39" t="e">
        <f>'Row 21'!$J$15</f>
        <v>#DIV/0!</v>
      </c>
      <c r="BA21" s="39" t="e">
        <f>'Row 21'!$K$14</f>
        <v>#DIV/0!</v>
      </c>
      <c r="BB21" s="39" t="e">
        <f>'Row 21'!$K$15</f>
        <v>#DIV/0!</v>
      </c>
      <c r="BC21" s="39" t="e">
        <f>'Row 21'!$L$14</f>
        <v>#DIV/0!</v>
      </c>
      <c r="BD21" s="39" t="e">
        <f>'Row 21'!$L$15</f>
        <v>#DIV/0!</v>
      </c>
      <c r="BE21" s="39" t="e">
        <f>'Row 21'!$J$16</f>
        <v>#DIV/0!</v>
      </c>
      <c r="BF21" s="39" t="e">
        <f>'Row 21'!$J$17</f>
        <v>#DIV/0!</v>
      </c>
      <c r="BG21" s="39" t="e">
        <f>'Row 21'!$K$16</f>
        <v>#DIV/0!</v>
      </c>
      <c r="BH21" s="39" t="e">
        <f>'Row 21'!$K$17</f>
        <v>#DIV/0!</v>
      </c>
      <c r="BI21" s="39" t="e">
        <f>'Row 21'!$L$16</f>
        <v>#DIV/0!</v>
      </c>
      <c r="BJ21" s="32" t="e">
        <f>'Row 21'!$L$17</f>
        <v>#DIV/0!</v>
      </c>
      <c r="BK21" s="33" t="e">
        <f t="shared" si="1"/>
        <v>#DIV/0!</v>
      </c>
      <c r="BL21" s="34" t="e">
        <f t="shared" si="2"/>
        <v>#DIV/0!</v>
      </c>
      <c r="BM21" s="248"/>
      <c r="BN21" s="361" t="e">
        <f>'Row 21'!$N$13</f>
        <v>#DIV/0!</v>
      </c>
      <c r="BO21" s="361" t="e">
        <f>'Row 21'!$P$13</f>
        <v>#DIV/0!</v>
      </c>
      <c r="BP21" s="361" t="e">
        <f>'Row 21'!$N$15</f>
        <v>#DIV/0!</v>
      </c>
      <c r="BQ21" s="361" t="e">
        <f>'Row 21'!$P$15</f>
        <v>#DIV/0!</v>
      </c>
      <c r="BR21" s="249"/>
    </row>
    <row r="22" spans="1:70" x14ac:dyDescent="0.25">
      <c r="A22" s="248"/>
      <c r="B22" s="16"/>
      <c r="C22" s="17"/>
      <c r="D22" s="18"/>
      <c r="E22" s="19"/>
      <c r="F22" s="20" t="e">
        <f>'Row 22'!$N$17</f>
        <v>#DIV/0!</v>
      </c>
      <c r="G22" s="21" t="e">
        <f>'Row 22'!$P$17</f>
        <v>#DIV/0!</v>
      </c>
      <c r="H22" s="22" t="e">
        <f>'Row 22'!$N$19</f>
        <v>#DIV/0!</v>
      </c>
      <c r="I22" s="22" t="e">
        <f>'Row 22'!$P$19</f>
        <v>#DIV/0!</v>
      </c>
      <c r="J22" s="248"/>
      <c r="K22" s="23"/>
      <c r="L22" s="23"/>
      <c r="M22" s="24"/>
      <c r="N22" s="25"/>
      <c r="O22" s="24"/>
      <c r="P22" s="23"/>
      <c r="Q22" s="18"/>
      <c r="R22" s="19"/>
      <c r="S22" s="24"/>
      <c r="T22" s="19"/>
      <c r="U22" s="248"/>
      <c r="V22" s="18"/>
      <c r="W22" s="24"/>
      <c r="X22" s="24"/>
      <c r="Y22" s="24"/>
      <c r="Z22" s="24"/>
      <c r="AA22" s="26">
        <f>Cosmic!$W$14</f>
        <v>0.19504856112476671</v>
      </c>
      <c r="AB22" s="26" t="e">
        <f>Cosmic!$W$15</f>
        <v>#DIV/0!</v>
      </c>
      <c r="AC22" s="248"/>
      <c r="AD22" s="27"/>
      <c r="AE22" s="27"/>
      <c r="AF22" s="27"/>
      <c r="AG22" s="26" t="e">
        <f t="shared" si="0"/>
        <v>#DIV/0!</v>
      </c>
      <c r="AH22" s="24"/>
      <c r="AI22" s="24"/>
      <c r="AJ22" s="28" t="e">
        <f>Geometry!$F$22</f>
        <v>#VALUE!</v>
      </c>
      <c r="AK22" s="248"/>
      <c r="AL22" s="243" t="s">
        <v>67</v>
      </c>
      <c r="AM22" s="29"/>
      <c r="AN22" s="24"/>
      <c r="AO22" s="19"/>
      <c r="AP22" s="244"/>
      <c r="AQ22" s="247"/>
      <c r="AR22" s="35" t="e">
        <f>'Row 22'!$I$3</f>
        <v>#DIV/0!</v>
      </c>
      <c r="AS22" s="37" t="e">
        <f>'Row 22'!$K$3</f>
        <v>#DIV/0!</v>
      </c>
      <c r="AT22" s="37" t="e">
        <f>'Row 22'!$I$6</f>
        <v>#DIV/0!</v>
      </c>
      <c r="AU22" s="37" t="e">
        <f>'Row 22'!$K$6</f>
        <v>#DIV/0!</v>
      </c>
      <c r="AV22" s="37">
        <f>'Row 22'!$I$10</f>
        <v>0</v>
      </c>
      <c r="AW22" s="37">
        <f>'Row 22'!$K$10</f>
        <v>0</v>
      </c>
      <c r="AX22" s="248"/>
      <c r="AY22" s="39" t="e">
        <f>'Row 22'!$J$14</f>
        <v>#DIV/0!</v>
      </c>
      <c r="AZ22" s="39" t="e">
        <f>'Row 22'!$J$15</f>
        <v>#DIV/0!</v>
      </c>
      <c r="BA22" s="39" t="e">
        <f>'Row 22'!$K$14</f>
        <v>#DIV/0!</v>
      </c>
      <c r="BB22" s="39" t="e">
        <f>'Row 22'!$K$15</f>
        <v>#DIV/0!</v>
      </c>
      <c r="BC22" s="39" t="e">
        <f>'Row 22'!$L$14</f>
        <v>#DIV/0!</v>
      </c>
      <c r="BD22" s="39" t="e">
        <f>'Row 22'!$L$15</f>
        <v>#DIV/0!</v>
      </c>
      <c r="BE22" s="39" t="e">
        <f>'Row 22'!$J$16</f>
        <v>#DIV/0!</v>
      </c>
      <c r="BF22" s="39" t="e">
        <f>'Row 22'!$J$17</f>
        <v>#DIV/0!</v>
      </c>
      <c r="BG22" s="39" t="e">
        <f>'Row 22'!$K$16</f>
        <v>#DIV/0!</v>
      </c>
      <c r="BH22" s="39" t="e">
        <f>'Row 22'!$K$17</f>
        <v>#DIV/0!</v>
      </c>
      <c r="BI22" s="39" t="e">
        <f>'Row 22'!$L$16</f>
        <v>#DIV/0!</v>
      </c>
      <c r="BJ22" s="32" t="e">
        <f>'Row 22'!$L$17</f>
        <v>#DIV/0!</v>
      </c>
      <c r="BK22" s="33" t="e">
        <f t="shared" si="1"/>
        <v>#DIV/0!</v>
      </c>
      <c r="BL22" s="34" t="e">
        <f t="shared" si="2"/>
        <v>#DIV/0!</v>
      </c>
      <c r="BM22" s="248"/>
      <c r="BN22" s="361" t="e">
        <f>'Row 22'!$N$13</f>
        <v>#DIV/0!</v>
      </c>
      <c r="BO22" s="361" t="e">
        <f>'Row 22'!$P$13</f>
        <v>#DIV/0!</v>
      </c>
      <c r="BP22" s="361" t="e">
        <f>'Row 22'!$N$15</f>
        <v>#DIV/0!</v>
      </c>
      <c r="BQ22" s="361" t="e">
        <f>'Row 22'!$P$15</f>
        <v>#DIV/0!</v>
      </c>
      <c r="BR22" s="249"/>
    </row>
    <row r="23" spans="1:70" x14ac:dyDescent="0.25">
      <c r="A23" s="248"/>
      <c r="B23" s="16"/>
      <c r="C23" s="17"/>
      <c r="D23" s="18"/>
      <c r="E23" s="19"/>
      <c r="F23" s="20" t="e">
        <f>'Row 23'!$N$17</f>
        <v>#DIV/0!</v>
      </c>
      <c r="G23" s="21" t="e">
        <f>'Row 23'!$P$17</f>
        <v>#DIV/0!</v>
      </c>
      <c r="H23" s="22" t="e">
        <f>'Row 23'!$N$19</f>
        <v>#DIV/0!</v>
      </c>
      <c r="I23" s="22" t="e">
        <f>'Row 23'!$P$19</f>
        <v>#DIV/0!</v>
      </c>
      <c r="J23" s="248"/>
      <c r="K23" s="23"/>
      <c r="L23" s="23"/>
      <c r="M23" s="24"/>
      <c r="N23" s="25"/>
      <c r="O23" s="24"/>
      <c r="P23" s="23"/>
      <c r="Q23" s="18"/>
      <c r="R23" s="19"/>
      <c r="S23" s="24"/>
      <c r="T23" s="19"/>
      <c r="U23" s="248"/>
      <c r="V23" s="18"/>
      <c r="W23" s="24"/>
      <c r="X23" s="24"/>
      <c r="Y23" s="24"/>
      <c r="Z23" s="24"/>
      <c r="AA23" s="26">
        <f>Cosmic!$X$14</f>
        <v>0.19504856112476671</v>
      </c>
      <c r="AB23" s="26" t="e">
        <f>Cosmic!$X$15</f>
        <v>#DIV/0!</v>
      </c>
      <c r="AC23" s="248"/>
      <c r="AD23" s="27"/>
      <c r="AE23" s="27"/>
      <c r="AF23" s="27"/>
      <c r="AG23" s="26" t="e">
        <f t="shared" si="0"/>
        <v>#DIV/0!</v>
      </c>
      <c r="AH23" s="24"/>
      <c r="AI23" s="24"/>
      <c r="AJ23" s="28" t="e">
        <f>Geometry!$F$23</f>
        <v>#VALUE!</v>
      </c>
      <c r="AK23" s="248"/>
      <c r="AL23" s="243" t="s">
        <v>67</v>
      </c>
      <c r="AM23" s="29"/>
      <c r="AN23" s="24"/>
      <c r="AO23" s="19"/>
      <c r="AP23" s="244"/>
      <c r="AQ23" s="247"/>
      <c r="AR23" s="35" t="e">
        <f>'Row 23'!$I$3</f>
        <v>#DIV/0!</v>
      </c>
      <c r="AS23" s="37" t="e">
        <f>'Row 23'!$K$3</f>
        <v>#DIV/0!</v>
      </c>
      <c r="AT23" s="37" t="e">
        <f>'Row 23'!$I$6</f>
        <v>#DIV/0!</v>
      </c>
      <c r="AU23" s="37" t="e">
        <f>'Row 23'!$K$6</f>
        <v>#DIV/0!</v>
      </c>
      <c r="AV23" s="37">
        <f>'Row 23'!$I$10</f>
        <v>0</v>
      </c>
      <c r="AW23" s="37">
        <f>'Row 23'!$K$10</f>
        <v>0</v>
      </c>
      <c r="AX23" s="248"/>
      <c r="AY23" s="39" t="e">
        <f>'Row 23'!$J$14</f>
        <v>#DIV/0!</v>
      </c>
      <c r="AZ23" s="39" t="e">
        <f>'Row 23'!$J$15</f>
        <v>#DIV/0!</v>
      </c>
      <c r="BA23" s="39" t="e">
        <f>'Row 23'!$K$14</f>
        <v>#DIV/0!</v>
      </c>
      <c r="BB23" s="39" t="e">
        <f>'Row 23'!$K$15</f>
        <v>#DIV/0!</v>
      </c>
      <c r="BC23" s="39" t="e">
        <f>'Row 23'!$L$14</f>
        <v>#DIV/0!</v>
      </c>
      <c r="BD23" s="39" t="e">
        <f>'Row 23'!$L$15</f>
        <v>#DIV/0!</v>
      </c>
      <c r="BE23" s="39" t="e">
        <f>'Row 23'!$J$16</f>
        <v>#DIV/0!</v>
      </c>
      <c r="BF23" s="39" t="e">
        <f>'Row 23'!$J$17</f>
        <v>#DIV/0!</v>
      </c>
      <c r="BG23" s="39" t="e">
        <f>'Row 23'!$K$16</f>
        <v>#DIV/0!</v>
      </c>
      <c r="BH23" s="39" t="e">
        <f>'Row 23'!$K$17</f>
        <v>#DIV/0!</v>
      </c>
      <c r="BI23" s="39" t="e">
        <f>'Row 23'!$L$16</f>
        <v>#DIV/0!</v>
      </c>
      <c r="BJ23" s="32" t="e">
        <f>'Row 23'!$L$17</f>
        <v>#DIV/0!</v>
      </c>
      <c r="BK23" s="33" t="e">
        <f t="shared" si="1"/>
        <v>#DIV/0!</v>
      </c>
      <c r="BL23" s="34" t="e">
        <f t="shared" si="2"/>
        <v>#DIV/0!</v>
      </c>
      <c r="BM23" s="248"/>
      <c r="BN23" s="361" t="e">
        <f>'Row 23'!$N$13</f>
        <v>#DIV/0!</v>
      </c>
      <c r="BO23" s="361" t="e">
        <f>'Row 23'!$P$13</f>
        <v>#DIV/0!</v>
      </c>
      <c r="BP23" s="361" t="e">
        <f>'Row 23'!$N$15</f>
        <v>#DIV/0!</v>
      </c>
      <c r="BQ23" s="361" t="e">
        <f>'Row 23'!$P$15</f>
        <v>#DIV/0!</v>
      </c>
      <c r="BR23" s="249"/>
    </row>
    <row r="24" spans="1:70" x14ac:dyDescent="0.25">
      <c r="A24" s="248"/>
      <c r="B24" s="16"/>
      <c r="C24" s="17"/>
      <c r="D24" s="18"/>
      <c r="E24" s="19"/>
      <c r="F24" s="20" t="e">
        <f>'Row 24'!$N$17</f>
        <v>#DIV/0!</v>
      </c>
      <c r="G24" s="21" t="e">
        <f>'Row 24'!$P$17</f>
        <v>#DIV/0!</v>
      </c>
      <c r="H24" s="22" t="e">
        <f>'Row 24'!$N$19</f>
        <v>#DIV/0!</v>
      </c>
      <c r="I24" s="22" t="e">
        <f>'Row 24'!$P$19</f>
        <v>#DIV/0!</v>
      </c>
      <c r="J24" s="248"/>
      <c r="K24" s="23"/>
      <c r="L24" s="23"/>
      <c r="M24" s="24"/>
      <c r="N24" s="25"/>
      <c r="O24" s="24"/>
      <c r="P24" s="23"/>
      <c r="Q24" s="18"/>
      <c r="R24" s="19"/>
      <c r="S24" s="24"/>
      <c r="T24" s="19"/>
      <c r="U24" s="248"/>
      <c r="V24" s="18"/>
      <c r="W24" s="24"/>
      <c r="X24" s="24"/>
      <c r="Y24" s="24"/>
      <c r="Z24" s="24"/>
      <c r="AA24" s="26">
        <f>Cosmic!$Y$14</f>
        <v>0.19504856112476671</v>
      </c>
      <c r="AB24" s="26" t="e">
        <f>Cosmic!$Y$15</f>
        <v>#DIV/0!</v>
      </c>
      <c r="AC24" s="248"/>
      <c r="AD24" s="27"/>
      <c r="AE24" s="27"/>
      <c r="AF24" s="27"/>
      <c r="AG24" s="26" t="e">
        <f t="shared" si="0"/>
        <v>#DIV/0!</v>
      </c>
      <c r="AH24" s="24"/>
      <c r="AI24" s="24"/>
      <c r="AJ24" s="28" t="e">
        <f>Geometry!$F$24</f>
        <v>#VALUE!</v>
      </c>
      <c r="AK24" s="248"/>
      <c r="AL24" s="243" t="s">
        <v>67</v>
      </c>
      <c r="AM24" s="29"/>
      <c r="AN24" s="24"/>
      <c r="AO24" s="19"/>
      <c r="AP24" s="244"/>
      <c r="AQ24" s="247"/>
      <c r="AR24" s="35" t="e">
        <f>'Row 24'!$I$3</f>
        <v>#DIV/0!</v>
      </c>
      <c r="AS24" s="37" t="e">
        <f>'Row 24'!$K$3</f>
        <v>#DIV/0!</v>
      </c>
      <c r="AT24" s="37" t="e">
        <f>'Row 24'!$I$6</f>
        <v>#DIV/0!</v>
      </c>
      <c r="AU24" s="37" t="e">
        <f>'Row 24'!$K$6</f>
        <v>#DIV/0!</v>
      </c>
      <c r="AV24" s="37">
        <f>'Row 24'!$I$10</f>
        <v>0</v>
      </c>
      <c r="AW24" s="37">
        <f>'Row 24'!$K$10</f>
        <v>0</v>
      </c>
      <c r="AX24" s="248"/>
      <c r="AY24" s="39" t="e">
        <f>'Row 24'!$J$14</f>
        <v>#DIV/0!</v>
      </c>
      <c r="AZ24" s="39" t="e">
        <f>'Row 24'!$J$15</f>
        <v>#DIV/0!</v>
      </c>
      <c r="BA24" s="39" t="e">
        <f>'Row 24'!$K$14</f>
        <v>#DIV/0!</v>
      </c>
      <c r="BB24" s="39" t="e">
        <f>'Row 24'!$K$15</f>
        <v>#DIV/0!</v>
      </c>
      <c r="BC24" s="39" t="e">
        <f>'Row 24'!$L$14</f>
        <v>#DIV/0!</v>
      </c>
      <c r="BD24" s="39" t="e">
        <f>'Row 24'!$L$15</f>
        <v>#DIV/0!</v>
      </c>
      <c r="BE24" s="39" t="e">
        <f>'Row 24'!$J$16</f>
        <v>#DIV/0!</v>
      </c>
      <c r="BF24" s="39" t="e">
        <f>'Row 24'!$J$17</f>
        <v>#DIV/0!</v>
      </c>
      <c r="BG24" s="39" t="e">
        <f>'Row 24'!$K$16</f>
        <v>#DIV/0!</v>
      </c>
      <c r="BH24" s="39" t="e">
        <f>'Row 24'!$K$17</f>
        <v>#DIV/0!</v>
      </c>
      <c r="BI24" s="39" t="e">
        <f>'Row 24'!$L$16</f>
        <v>#DIV/0!</v>
      </c>
      <c r="BJ24" s="32" t="e">
        <f>'Row 24'!$L$17</f>
        <v>#DIV/0!</v>
      </c>
      <c r="BK24" s="33" t="e">
        <f t="shared" si="1"/>
        <v>#DIV/0!</v>
      </c>
      <c r="BL24" s="34" t="e">
        <f t="shared" si="2"/>
        <v>#DIV/0!</v>
      </c>
      <c r="BM24" s="248"/>
      <c r="BN24" s="361" t="e">
        <f>'Row 24'!$N$13</f>
        <v>#DIV/0!</v>
      </c>
      <c r="BO24" s="361" t="e">
        <f>'Row 24'!$P$13</f>
        <v>#DIV/0!</v>
      </c>
      <c r="BP24" s="361" t="e">
        <f>'Row 24'!$N$15</f>
        <v>#DIV/0!</v>
      </c>
      <c r="BQ24" s="361" t="e">
        <f>'Row 24'!$P$15</f>
        <v>#DIV/0!</v>
      </c>
      <c r="BR24" s="249"/>
    </row>
    <row r="25" spans="1:70" x14ac:dyDescent="0.25">
      <c r="A25" s="248"/>
      <c r="B25" s="16"/>
      <c r="C25" s="17"/>
      <c r="D25" s="18"/>
      <c r="E25" s="19"/>
      <c r="F25" s="20" t="e">
        <f>'Row 25'!$N$17</f>
        <v>#DIV/0!</v>
      </c>
      <c r="G25" s="21" t="e">
        <f>'Row 25'!$P$17</f>
        <v>#DIV/0!</v>
      </c>
      <c r="H25" s="22" t="e">
        <f>'Row 25'!$N$19</f>
        <v>#DIV/0!</v>
      </c>
      <c r="I25" s="22" t="e">
        <f>'Row 25'!$P$19</f>
        <v>#DIV/0!</v>
      </c>
      <c r="J25" s="248"/>
      <c r="K25" s="23"/>
      <c r="L25" s="23"/>
      <c r="M25" s="24"/>
      <c r="N25" s="25"/>
      <c r="O25" s="24"/>
      <c r="P25" s="23"/>
      <c r="Q25" s="18"/>
      <c r="R25" s="19"/>
      <c r="S25" s="24"/>
      <c r="T25" s="19"/>
      <c r="U25" s="248"/>
      <c r="V25" s="18"/>
      <c r="W25" s="24"/>
      <c r="X25" s="24"/>
      <c r="Y25" s="24"/>
      <c r="Z25" s="24"/>
      <c r="AA25" s="26">
        <f>Cosmic!$Z$14</f>
        <v>0.19504856112476671</v>
      </c>
      <c r="AB25" s="26" t="e">
        <f>Cosmic!$Z$15</f>
        <v>#DIV/0!</v>
      </c>
      <c r="AC25" s="248"/>
      <c r="AD25" s="27"/>
      <c r="AE25" s="27"/>
      <c r="AF25" s="27"/>
      <c r="AG25" s="26" t="e">
        <f t="shared" si="0"/>
        <v>#DIV/0!</v>
      </c>
      <c r="AH25" s="24"/>
      <c r="AI25" s="24"/>
      <c r="AJ25" s="28" t="e">
        <f>Geometry!$F$25</f>
        <v>#VALUE!</v>
      </c>
      <c r="AK25" s="248"/>
      <c r="AL25" s="243" t="s">
        <v>67</v>
      </c>
      <c r="AM25" s="29"/>
      <c r="AN25" s="24"/>
      <c r="AO25" s="19"/>
      <c r="AP25" s="244"/>
      <c r="AQ25" s="247"/>
      <c r="AR25" s="35" t="e">
        <f>'Row 25'!$I$3</f>
        <v>#DIV/0!</v>
      </c>
      <c r="AS25" s="37" t="e">
        <f>'Row 25'!$K$3</f>
        <v>#DIV/0!</v>
      </c>
      <c r="AT25" s="37" t="e">
        <f>'Row 25'!$I$6</f>
        <v>#DIV/0!</v>
      </c>
      <c r="AU25" s="37" t="e">
        <f>'Row 25'!$K$6</f>
        <v>#DIV/0!</v>
      </c>
      <c r="AV25" s="37">
        <f>'Row 25'!$I$10</f>
        <v>0</v>
      </c>
      <c r="AW25" s="37">
        <f>'Row 25'!$K$10</f>
        <v>0</v>
      </c>
      <c r="AX25" s="248"/>
      <c r="AY25" s="39" t="e">
        <f>'Row 25'!$J$14</f>
        <v>#DIV/0!</v>
      </c>
      <c r="AZ25" s="39" t="e">
        <f>'Row 25'!$J$15</f>
        <v>#DIV/0!</v>
      </c>
      <c r="BA25" s="39" t="e">
        <f>'Row 25'!$K$14</f>
        <v>#DIV/0!</v>
      </c>
      <c r="BB25" s="39" t="e">
        <f>'Row 25'!$K$15</f>
        <v>#DIV/0!</v>
      </c>
      <c r="BC25" s="39" t="e">
        <f>'Row 25'!$L$14</f>
        <v>#DIV/0!</v>
      </c>
      <c r="BD25" s="39" t="e">
        <f>'Row 25'!$L$15</f>
        <v>#DIV/0!</v>
      </c>
      <c r="BE25" s="39" t="e">
        <f>'Row 25'!$J$16</f>
        <v>#DIV/0!</v>
      </c>
      <c r="BF25" s="39" t="e">
        <f>'Row 25'!$J$17</f>
        <v>#DIV/0!</v>
      </c>
      <c r="BG25" s="39" t="e">
        <f>'Row 25'!$K$16</f>
        <v>#DIV/0!</v>
      </c>
      <c r="BH25" s="39" t="e">
        <f>'Row 25'!$K$17</f>
        <v>#DIV/0!</v>
      </c>
      <c r="BI25" s="39" t="e">
        <f>'Row 25'!$L$16</f>
        <v>#DIV/0!</v>
      </c>
      <c r="BJ25" s="32" t="e">
        <f>'Row 25'!$L$17</f>
        <v>#DIV/0!</v>
      </c>
      <c r="BK25" s="33" t="e">
        <f t="shared" si="1"/>
        <v>#DIV/0!</v>
      </c>
      <c r="BL25" s="34" t="e">
        <f t="shared" si="2"/>
        <v>#DIV/0!</v>
      </c>
      <c r="BM25" s="248"/>
      <c r="BN25" s="361" t="e">
        <f>'Row 25'!$N$13</f>
        <v>#DIV/0!</v>
      </c>
      <c r="BO25" s="361" t="e">
        <f>'Row 25'!$P$13</f>
        <v>#DIV/0!</v>
      </c>
      <c r="BP25" s="361" t="e">
        <f>'Row 25'!$N$15</f>
        <v>#DIV/0!</v>
      </c>
      <c r="BQ25" s="361" t="e">
        <f>'Row 25'!$P$15</f>
        <v>#DIV/0!</v>
      </c>
      <c r="BR25" s="249"/>
    </row>
    <row r="26" spans="1:70" x14ac:dyDescent="0.25">
      <c r="A26" s="248"/>
      <c r="B26" s="16"/>
      <c r="C26" s="17"/>
      <c r="D26" s="18"/>
      <c r="E26" s="19"/>
      <c r="F26" s="20" t="e">
        <f>'Row 26'!$N$17</f>
        <v>#DIV/0!</v>
      </c>
      <c r="G26" s="21" t="e">
        <f>'Row 26'!$P$17</f>
        <v>#DIV/0!</v>
      </c>
      <c r="H26" s="22" t="e">
        <f>'Row 26'!$N$19</f>
        <v>#DIV/0!</v>
      </c>
      <c r="I26" s="22" t="e">
        <f>'Row 26'!$P$19</f>
        <v>#DIV/0!</v>
      </c>
      <c r="J26" s="248"/>
      <c r="K26" s="23"/>
      <c r="L26" s="23"/>
      <c r="M26" s="24"/>
      <c r="N26" s="25"/>
      <c r="O26" s="24"/>
      <c r="P26" s="23"/>
      <c r="Q26" s="18"/>
      <c r="R26" s="19"/>
      <c r="S26" s="24"/>
      <c r="T26" s="19"/>
      <c r="U26" s="248"/>
      <c r="V26" s="18"/>
      <c r="W26" s="24"/>
      <c r="X26" s="24"/>
      <c r="Y26" s="24"/>
      <c r="Z26" s="24"/>
      <c r="AA26" s="26">
        <f>Cosmic!$AA$14</f>
        <v>0.19504856112476671</v>
      </c>
      <c r="AB26" s="26" t="e">
        <f>Cosmic!$AA$15</f>
        <v>#DIV/0!</v>
      </c>
      <c r="AC26" s="248"/>
      <c r="AD26" s="27"/>
      <c r="AE26" s="27"/>
      <c r="AF26" s="27"/>
      <c r="AG26" s="26" t="e">
        <f t="shared" si="0"/>
        <v>#DIV/0!</v>
      </c>
      <c r="AH26" s="24"/>
      <c r="AI26" s="24"/>
      <c r="AJ26" s="28" t="e">
        <f>Geometry!$F$26</f>
        <v>#VALUE!</v>
      </c>
      <c r="AK26" s="248"/>
      <c r="AL26" s="243" t="s">
        <v>67</v>
      </c>
      <c r="AM26" s="29"/>
      <c r="AN26" s="24"/>
      <c r="AO26" s="19"/>
      <c r="AP26" s="244"/>
      <c r="AQ26" s="247"/>
      <c r="AR26" s="35" t="e">
        <f>'Row 26'!$I$3</f>
        <v>#DIV/0!</v>
      </c>
      <c r="AS26" s="37" t="e">
        <f>'Row 26'!$K$3</f>
        <v>#DIV/0!</v>
      </c>
      <c r="AT26" s="37" t="e">
        <f>'Row 26'!$I$6</f>
        <v>#DIV/0!</v>
      </c>
      <c r="AU26" s="37" t="e">
        <f>'Row 26'!$K$6</f>
        <v>#DIV/0!</v>
      </c>
      <c r="AV26" s="37">
        <f>'Row 26'!$I$10</f>
        <v>0</v>
      </c>
      <c r="AW26" s="37">
        <f>'Row 26'!$K$10</f>
        <v>0</v>
      </c>
      <c r="AX26" s="248"/>
      <c r="AY26" s="39" t="e">
        <f>'Row 26'!$J$14</f>
        <v>#DIV/0!</v>
      </c>
      <c r="AZ26" s="39" t="e">
        <f>'Row 26'!$J$15</f>
        <v>#DIV/0!</v>
      </c>
      <c r="BA26" s="39" t="e">
        <f>'Row 26'!$K$14</f>
        <v>#DIV/0!</v>
      </c>
      <c r="BB26" s="39" t="e">
        <f>'Row 26'!$K$15</f>
        <v>#DIV/0!</v>
      </c>
      <c r="BC26" s="39" t="e">
        <f>'Row 26'!$L$14</f>
        <v>#DIV/0!</v>
      </c>
      <c r="BD26" s="39" t="e">
        <f>'Row 26'!$L$15</f>
        <v>#DIV/0!</v>
      </c>
      <c r="BE26" s="39" t="e">
        <f>'Row 26'!$J$16</f>
        <v>#DIV/0!</v>
      </c>
      <c r="BF26" s="39" t="e">
        <f>'Row 26'!$J$17</f>
        <v>#DIV/0!</v>
      </c>
      <c r="BG26" s="39" t="e">
        <f>'Row 26'!$K$16</f>
        <v>#DIV/0!</v>
      </c>
      <c r="BH26" s="39" t="e">
        <f>'Row 26'!$K$17</f>
        <v>#DIV/0!</v>
      </c>
      <c r="BI26" s="39" t="e">
        <f>'Row 26'!$L$16</f>
        <v>#DIV/0!</v>
      </c>
      <c r="BJ26" s="32" t="e">
        <f>'Row 26'!$L$17</f>
        <v>#DIV/0!</v>
      </c>
      <c r="BK26" s="33" t="e">
        <f t="shared" si="1"/>
        <v>#DIV/0!</v>
      </c>
      <c r="BL26" s="34" t="e">
        <f t="shared" si="2"/>
        <v>#DIV/0!</v>
      </c>
      <c r="BM26" s="248"/>
      <c r="BN26" s="361" t="e">
        <f>'Row 26'!$N$13</f>
        <v>#DIV/0!</v>
      </c>
      <c r="BO26" s="361" t="e">
        <f>'Row 26'!$P$13</f>
        <v>#DIV/0!</v>
      </c>
      <c r="BP26" s="361" t="e">
        <f>'Row 26'!$N$15</f>
        <v>#DIV/0!</v>
      </c>
      <c r="BQ26" s="361" t="e">
        <f>'Row 26'!$P$15</f>
        <v>#DIV/0!</v>
      </c>
      <c r="BR26" s="249"/>
    </row>
    <row r="27" spans="1:70" x14ac:dyDescent="0.25">
      <c r="A27" s="248"/>
      <c r="B27" s="16"/>
      <c r="C27" s="17"/>
      <c r="D27" s="18"/>
      <c r="E27" s="19"/>
      <c r="F27" s="20" t="e">
        <f>'Row 27'!$N$17</f>
        <v>#DIV/0!</v>
      </c>
      <c r="G27" s="21" t="e">
        <f>'Row 27'!$P$17</f>
        <v>#DIV/0!</v>
      </c>
      <c r="H27" s="22" t="e">
        <f>'Row 27'!$N$19</f>
        <v>#DIV/0!</v>
      </c>
      <c r="I27" s="22" t="e">
        <f>'Row 27'!$P$19</f>
        <v>#DIV/0!</v>
      </c>
      <c r="J27" s="248"/>
      <c r="K27" s="23"/>
      <c r="L27" s="23"/>
      <c r="M27" s="24"/>
      <c r="N27" s="25"/>
      <c r="O27" s="24"/>
      <c r="P27" s="23"/>
      <c r="Q27" s="18"/>
      <c r="R27" s="19"/>
      <c r="S27" s="24"/>
      <c r="T27" s="19"/>
      <c r="U27" s="248"/>
      <c r="V27" s="18"/>
      <c r="W27" s="24"/>
      <c r="X27" s="24"/>
      <c r="Y27" s="24"/>
      <c r="Z27" s="24"/>
      <c r="AA27" s="26">
        <f>Cosmic!$AB$14</f>
        <v>0.19504856112476671</v>
      </c>
      <c r="AB27" s="26" t="e">
        <f>Cosmic!$AB$15</f>
        <v>#DIV/0!</v>
      </c>
      <c r="AC27" s="248"/>
      <c r="AD27" s="27"/>
      <c r="AE27" s="27"/>
      <c r="AF27" s="27"/>
      <c r="AG27" s="26" t="e">
        <f t="shared" si="0"/>
        <v>#DIV/0!</v>
      </c>
      <c r="AH27" s="24"/>
      <c r="AI27" s="24"/>
      <c r="AJ27" s="28" t="e">
        <f>Geometry!$F$27</f>
        <v>#VALUE!</v>
      </c>
      <c r="AK27" s="248"/>
      <c r="AL27" s="243" t="s">
        <v>67</v>
      </c>
      <c r="AM27" s="29"/>
      <c r="AN27" s="24"/>
      <c r="AO27" s="19"/>
      <c r="AP27" s="244"/>
      <c r="AQ27" s="247"/>
      <c r="AR27" s="35" t="e">
        <f>'Row 27'!$I$3</f>
        <v>#DIV/0!</v>
      </c>
      <c r="AS27" s="37" t="e">
        <f>'Row 27'!$K$3</f>
        <v>#DIV/0!</v>
      </c>
      <c r="AT27" s="37" t="e">
        <f>'Row 27'!$I$6</f>
        <v>#DIV/0!</v>
      </c>
      <c r="AU27" s="37" t="e">
        <f>'Row 27'!$K$6</f>
        <v>#DIV/0!</v>
      </c>
      <c r="AV27" s="37">
        <f>'Row 27'!$I$10</f>
        <v>0</v>
      </c>
      <c r="AW27" s="37">
        <f>'Row 27'!$K$10</f>
        <v>0</v>
      </c>
      <c r="AX27" s="248"/>
      <c r="AY27" s="39" t="e">
        <f>'Row 27'!$J$14</f>
        <v>#DIV/0!</v>
      </c>
      <c r="AZ27" s="39" t="e">
        <f>'Row 27'!$J$15</f>
        <v>#DIV/0!</v>
      </c>
      <c r="BA27" s="39" t="e">
        <f>'Row 27'!$K$14</f>
        <v>#DIV/0!</v>
      </c>
      <c r="BB27" s="39" t="e">
        <f>'Row 27'!$K$15</f>
        <v>#DIV/0!</v>
      </c>
      <c r="BC27" s="39" t="e">
        <f>'Row 27'!$L$14</f>
        <v>#DIV/0!</v>
      </c>
      <c r="BD27" s="39" t="e">
        <f>'Row 27'!$L$15</f>
        <v>#DIV/0!</v>
      </c>
      <c r="BE27" s="39" t="e">
        <f>'Row 27'!$J$16</f>
        <v>#DIV/0!</v>
      </c>
      <c r="BF27" s="39" t="e">
        <f>'Row 27'!$J$17</f>
        <v>#DIV/0!</v>
      </c>
      <c r="BG27" s="39" t="e">
        <f>'Row 27'!$K$16</f>
        <v>#DIV/0!</v>
      </c>
      <c r="BH27" s="39" t="e">
        <f>'Row 27'!$K$17</f>
        <v>#DIV/0!</v>
      </c>
      <c r="BI27" s="39" t="e">
        <f>'Row 27'!$L$16</f>
        <v>#DIV/0!</v>
      </c>
      <c r="BJ27" s="32" t="e">
        <f>'Row 27'!$L$17</f>
        <v>#DIV/0!</v>
      </c>
      <c r="BK27" s="33" t="e">
        <f t="shared" si="1"/>
        <v>#DIV/0!</v>
      </c>
      <c r="BL27" s="34" t="e">
        <f t="shared" si="2"/>
        <v>#DIV/0!</v>
      </c>
      <c r="BM27" s="248"/>
      <c r="BN27" s="361" t="e">
        <f>'Row 27'!$N$13</f>
        <v>#DIV/0!</v>
      </c>
      <c r="BO27" s="361" t="e">
        <f>'Row 27'!$P$13</f>
        <v>#DIV/0!</v>
      </c>
      <c r="BP27" s="361" t="e">
        <f>'Row 27'!$N$15</f>
        <v>#DIV/0!</v>
      </c>
      <c r="BQ27" s="361" t="e">
        <f>'Row 27'!$P$15</f>
        <v>#DIV/0!</v>
      </c>
      <c r="BR27" s="249"/>
    </row>
    <row r="28" spans="1:70" x14ac:dyDescent="0.25">
      <c r="A28" s="248"/>
      <c r="B28" s="16"/>
      <c r="C28" s="17"/>
      <c r="D28" s="18"/>
      <c r="E28" s="19"/>
      <c r="F28" s="20" t="e">
        <f>'Row 28'!$N$17</f>
        <v>#DIV/0!</v>
      </c>
      <c r="G28" s="21" t="e">
        <f>'Row 28'!$P$17</f>
        <v>#DIV/0!</v>
      </c>
      <c r="H28" s="22" t="e">
        <f>'Row 28'!$N$19</f>
        <v>#DIV/0!</v>
      </c>
      <c r="I28" s="22" t="e">
        <f>'Row 28'!$P$19</f>
        <v>#DIV/0!</v>
      </c>
      <c r="J28" s="248"/>
      <c r="K28" s="23"/>
      <c r="L28" s="23"/>
      <c r="M28" s="24"/>
      <c r="N28" s="25"/>
      <c r="O28" s="24"/>
      <c r="P28" s="23"/>
      <c r="Q28" s="18"/>
      <c r="R28" s="19"/>
      <c r="S28" s="24"/>
      <c r="T28" s="19"/>
      <c r="U28" s="248"/>
      <c r="V28" s="18"/>
      <c r="W28" s="24"/>
      <c r="X28" s="24"/>
      <c r="Y28" s="24"/>
      <c r="Z28" s="24"/>
      <c r="AA28" s="26">
        <f>Cosmic!$AC$14</f>
        <v>0.19504856112476671</v>
      </c>
      <c r="AB28" s="26" t="e">
        <f>Cosmic!$AC$15</f>
        <v>#DIV/0!</v>
      </c>
      <c r="AC28" s="248"/>
      <c r="AD28" s="27"/>
      <c r="AE28" s="27"/>
      <c r="AF28" s="27"/>
      <c r="AG28" s="26" t="e">
        <f t="shared" si="0"/>
        <v>#DIV/0!</v>
      </c>
      <c r="AH28" s="24"/>
      <c r="AI28" s="24"/>
      <c r="AJ28" s="28" t="e">
        <f>Geometry!$F$28</f>
        <v>#VALUE!</v>
      </c>
      <c r="AK28" s="248"/>
      <c r="AL28" s="243" t="s">
        <v>67</v>
      </c>
      <c r="AM28" s="29"/>
      <c r="AN28" s="24"/>
      <c r="AO28" s="19"/>
      <c r="AP28" s="244"/>
      <c r="AQ28" s="247"/>
      <c r="AR28" s="35" t="e">
        <f>'Row 28'!$I$3</f>
        <v>#DIV/0!</v>
      </c>
      <c r="AS28" s="37" t="e">
        <f>'Row 28'!$K$3</f>
        <v>#DIV/0!</v>
      </c>
      <c r="AT28" s="37" t="e">
        <f>'Row 28'!$I$6</f>
        <v>#DIV/0!</v>
      </c>
      <c r="AU28" s="37" t="e">
        <f>'Row 28'!$K$6</f>
        <v>#DIV/0!</v>
      </c>
      <c r="AV28" s="37">
        <f>'Row 28'!$I$10</f>
        <v>0</v>
      </c>
      <c r="AW28" s="37">
        <f>'Row 28'!$K$10</f>
        <v>0</v>
      </c>
      <c r="AX28" s="248"/>
      <c r="AY28" s="39" t="e">
        <f>'Row 28'!$J$14</f>
        <v>#DIV/0!</v>
      </c>
      <c r="AZ28" s="39" t="e">
        <f>'Row 28'!$J$15</f>
        <v>#DIV/0!</v>
      </c>
      <c r="BA28" s="39" t="e">
        <f>'Row 28'!$K$14</f>
        <v>#DIV/0!</v>
      </c>
      <c r="BB28" s="39" t="e">
        <f>'Row 28'!$K$15</f>
        <v>#DIV/0!</v>
      </c>
      <c r="BC28" s="39" t="e">
        <f>'Row 28'!$L$14</f>
        <v>#DIV/0!</v>
      </c>
      <c r="BD28" s="39" t="e">
        <f>'Row 28'!$L$15</f>
        <v>#DIV/0!</v>
      </c>
      <c r="BE28" s="39" t="e">
        <f>'Row 28'!$J$16</f>
        <v>#DIV/0!</v>
      </c>
      <c r="BF28" s="39" t="e">
        <f>'Row 28'!$J$17</f>
        <v>#DIV/0!</v>
      </c>
      <c r="BG28" s="39" t="e">
        <f>'Row 28'!$K$16</f>
        <v>#DIV/0!</v>
      </c>
      <c r="BH28" s="39" t="e">
        <f>'Row 28'!$K$17</f>
        <v>#DIV/0!</v>
      </c>
      <c r="BI28" s="39" t="e">
        <f>'Row 28'!$L$16</f>
        <v>#DIV/0!</v>
      </c>
      <c r="BJ28" s="32" t="e">
        <f>'Row 28'!$L$17</f>
        <v>#DIV/0!</v>
      </c>
      <c r="BK28" s="33" t="e">
        <f t="shared" si="1"/>
        <v>#DIV/0!</v>
      </c>
      <c r="BL28" s="34" t="e">
        <f t="shared" si="2"/>
        <v>#DIV/0!</v>
      </c>
      <c r="BM28" s="248"/>
      <c r="BN28" s="361" t="e">
        <f>'Row 28'!$N$13</f>
        <v>#DIV/0!</v>
      </c>
      <c r="BO28" s="361" t="e">
        <f>'Row 28'!$P$13</f>
        <v>#DIV/0!</v>
      </c>
      <c r="BP28" s="361" t="e">
        <f>'Row 28'!$N$15</f>
        <v>#DIV/0!</v>
      </c>
      <c r="BQ28" s="361" t="e">
        <f>'Row 28'!$P$15</f>
        <v>#DIV/0!</v>
      </c>
      <c r="BR28" s="249"/>
    </row>
    <row r="29" spans="1:70" x14ac:dyDescent="0.25">
      <c r="A29" s="248"/>
      <c r="B29" s="16"/>
      <c r="C29" s="17"/>
      <c r="D29" s="18"/>
      <c r="E29" s="19"/>
      <c r="F29" s="20" t="e">
        <f>'Row 29'!$N$17</f>
        <v>#DIV/0!</v>
      </c>
      <c r="G29" s="21" t="e">
        <f>'Row 29'!$P$17</f>
        <v>#DIV/0!</v>
      </c>
      <c r="H29" s="22" t="e">
        <f>'Row 29'!$N$19</f>
        <v>#DIV/0!</v>
      </c>
      <c r="I29" s="22" t="e">
        <f>'Row 29'!$P$19</f>
        <v>#DIV/0!</v>
      </c>
      <c r="J29" s="248"/>
      <c r="K29" s="23"/>
      <c r="L29" s="23"/>
      <c r="M29" s="24"/>
      <c r="N29" s="25"/>
      <c r="O29" s="24"/>
      <c r="P29" s="23"/>
      <c r="Q29" s="18"/>
      <c r="R29" s="19"/>
      <c r="S29" s="24"/>
      <c r="T29" s="19"/>
      <c r="U29" s="248"/>
      <c r="V29" s="18"/>
      <c r="W29" s="24"/>
      <c r="X29" s="24"/>
      <c r="Y29" s="24"/>
      <c r="Z29" s="24"/>
      <c r="AA29" s="26">
        <f>Cosmic!$AD$14</f>
        <v>0.19504856112476671</v>
      </c>
      <c r="AB29" s="26" t="e">
        <f>Cosmic!$AD$15</f>
        <v>#DIV/0!</v>
      </c>
      <c r="AC29" s="248"/>
      <c r="AD29" s="27"/>
      <c r="AE29" s="27"/>
      <c r="AF29" s="27"/>
      <c r="AG29" s="26" t="e">
        <f t="shared" si="0"/>
        <v>#DIV/0!</v>
      </c>
      <c r="AH29" s="24"/>
      <c r="AI29" s="24"/>
      <c r="AJ29" s="28" t="e">
        <f>Geometry!$F$29</f>
        <v>#VALUE!</v>
      </c>
      <c r="AK29" s="248"/>
      <c r="AL29" s="243" t="s">
        <v>67</v>
      </c>
      <c r="AM29" s="29"/>
      <c r="AN29" s="24"/>
      <c r="AO29" s="19"/>
      <c r="AP29" s="244"/>
      <c r="AQ29" s="247"/>
      <c r="AR29" s="35" t="e">
        <f>'Row 29'!$I$3</f>
        <v>#DIV/0!</v>
      </c>
      <c r="AS29" s="37" t="e">
        <f>'Row 29'!$K$3</f>
        <v>#DIV/0!</v>
      </c>
      <c r="AT29" s="37" t="e">
        <f>'Row 29'!$I$6</f>
        <v>#DIV/0!</v>
      </c>
      <c r="AU29" s="37" t="e">
        <f>'Row 29'!$K$6</f>
        <v>#DIV/0!</v>
      </c>
      <c r="AV29" s="37">
        <f>'Row 29'!$I$10</f>
        <v>0</v>
      </c>
      <c r="AW29" s="37">
        <f>'Row 29'!$K$10</f>
        <v>0</v>
      </c>
      <c r="AX29" s="248"/>
      <c r="AY29" s="39" t="e">
        <f>'Row 29'!$J$14</f>
        <v>#DIV/0!</v>
      </c>
      <c r="AZ29" s="39" t="e">
        <f>'Row 29'!$J$15</f>
        <v>#DIV/0!</v>
      </c>
      <c r="BA29" s="39" t="e">
        <f>'Row 29'!$K$14</f>
        <v>#DIV/0!</v>
      </c>
      <c r="BB29" s="39" t="e">
        <f>'Row 29'!$K$15</f>
        <v>#DIV/0!</v>
      </c>
      <c r="BC29" s="39" t="e">
        <f>'Row 29'!$L$14</f>
        <v>#DIV/0!</v>
      </c>
      <c r="BD29" s="39" t="e">
        <f>'Row 29'!$L$15</f>
        <v>#DIV/0!</v>
      </c>
      <c r="BE29" s="39" t="e">
        <f>'Row 29'!$J$16</f>
        <v>#DIV/0!</v>
      </c>
      <c r="BF29" s="39" t="e">
        <f>'Row 29'!$J$17</f>
        <v>#DIV/0!</v>
      </c>
      <c r="BG29" s="39" t="e">
        <f>'Row 29'!$K$16</f>
        <v>#DIV/0!</v>
      </c>
      <c r="BH29" s="39" t="e">
        <f>'Row 29'!$K$17</f>
        <v>#DIV/0!</v>
      </c>
      <c r="BI29" s="39" t="e">
        <f>'Row 29'!$L$16</f>
        <v>#DIV/0!</v>
      </c>
      <c r="BJ29" s="32" t="e">
        <f>'Row 29'!$L$17</f>
        <v>#DIV/0!</v>
      </c>
      <c r="BK29" s="33" t="e">
        <f t="shared" si="1"/>
        <v>#DIV/0!</v>
      </c>
      <c r="BL29" s="34" t="e">
        <f t="shared" si="2"/>
        <v>#DIV/0!</v>
      </c>
      <c r="BM29" s="248"/>
      <c r="BN29" s="361" t="e">
        <f>'Row 29'!$N$13</f>
        <v>#DIV/0!</v>
      </c>
      <c r="BO29" s="361" t="e">
        <f>'Row 29'!$P$13</f>
        <v>#DIV/0!</v>
      </c>
      <c r="BP29" s="361" t="e">
        <f>'Row 29'!$N$15</f>
        <v>#DIV/0!</v>
      </c>
      <c r="BQ29" s="361" t="e">
        <f>'Row 29'!$P$15</f>
        <v>#DIV/0!</v>
      </c>
      <c r="BR29" s="249"/>
    </row>
    <row r="30" spans="1:70" x14ac:dyDescent="0.25">
      <c r="A30" s="248"/>
      <c r="B30" s="16"/>
      <c r="C30" s="17"/>
      <c r="D30" s="18"/>
      <c r="E30" s="19"/>
      <c r="F30" s="20" t="e">
        <f>'Row 30'!$N$17</f>
        <v>#DIV/0!</v>
      </c>
      <c r="G30" s="21" t="e">
        <f>'Row 30'!$P$17</f>
        <v>#DIV/0!</v>
      </c>
      <c r="H30" s="22" t="e">
        <f>'Row 30'!$N$19</f>
        <v>#DIV/0!</v>
      </c>
      <c r="I30" s="22" t="e">
        <f>'Row 30'!$P$19</f>
        <v>#DIV/0!</v>
      </c>
      <c r="J30" s="248"/>
      <c r="K30" s="23"/>
      <c r="L30" s="23"/>
      <c r="M30" s="24"/>
      <c r="N30" s="25"/>
      <c r="O30" s="24"/>
      <c r="P30" s="23"/>
      <c r="Q30" s="18"/>
      <c r="R30" s="19"/>
      <c r="S30" s="24"/>
      <c r="T30" s="19"/>
      <c r="U30" s="248"/>
      <c r="V30" s="18"/>
      <c r="W30" s="24"/>
      <c r="X30" s="24"/>
      <c r="Y30" s="24"/>
      <c r="Z30" s="24"/>
      <c r="AA30" s="26">
        <f>Cosmic!$AE$14</f>
        <v>0.19504856112476671</v>
      </c>
      <c r="AB30" s="26" t="e">
        <f>Cosmic!$AE$15</f>
        <v>#DIV/0!</v>
      </c>
      <c r="AC30" s="248"/>
      <c r="AD30" s="27"/>
      <c r="AE30" s="27"/>
      <c r="AF30" s="27"/>
      <c r="AG30" s="26" t="e">
        <f t="shared" si="0"/>
        <v>#DIV/0!</v>
      </c>
      <c r="AH30" s="24"/>
      <c r="AI30" s="24"/>
      <c r="AJ30" s="28" t="e">
        <f>Geometry!$F$30</f>
        <v>#VALUE!</v>
      </c>
      <c r="AK30" s="248"/>
      <c r="AL30" s="243" t="s">
        <v>67</v>
      </c>
      <c r="AM30" s="29"/>
      <c r="AN30" s="24"/>
      <c r="AO30" s="19"/>
      <c r="AP30" s="244"/>
      <c r="AQ30" s="247"/>
      <c r="AR30" s="35" t="e">
        <f>'Row 30'!$I$3</f>
        <v>#DIV/0!</v>
      </c>
      <c r="AS30" s="37" t="e">
        <f>'Row 30'!$K$3</f>
        <v>#DIV/0!</v>
      </c>
      <c r="AT30" s="37" t="e">
        <f>'Row 30'!$I$6</f>
        <v>#DIV/0!</v>
      </c>
      <c r="AU30" s="37" t="e">
        <f>'Row 30'!$K$6</f>
        <v>#DIV/0!</v>
      </c>
      <c r="AV30" s="37">
        <f>'Row 30'!$I$10</f>
        <v>0</v>
      </c>
      <c r="AW30" s="37">
        <f>'Row 30'!$K$10</f>
        <v>0</v>
      </c>
      <c r="AX30" s="248"/>
      <c r="AY30" s="39" t="e">
        <f>'Row 30'!$J$14</f>
        <v>#DIV/0!</v>
      </c>
      <c r="AZ30" s="39" t="e">
        <f>'Row 30'!$J$15</f>
        <v>#DIV/0!</v>
      </c>
      <c r="BA30" s="39" t="e">
        <f>'Row 30'!$K$14</f>
        <v>#DIV/0!</v>
      </c>
      <c r="BB30" s="39" t="e">
        <f>'Row 30'!$K$15</f>
        <v>#DIV/0!</v>
      </c>
      <c r="BC30" s="39" t="e">
        <f>'Row 30'!$L$14</f>
        <v>#DIV/0!</v>
      </c>
      <c r="BD30" s="39" t="e">
        <f>'Row 30'!$L$15</f>
        <v>#DIV/0!</v>
      </c>
      <c r="BE30" s="39" t="e">
        <f>'Row 30'!$J$16</f>
        <v>#DIV/0!</v>
      </c>
      <c r="BF30" s="39" t="e">
        <f>'Row 30'!$J$17</f>
        <v>#DIV/0!</v>
      </c>
      <c r="BG30" s="39" t="e">
        <f>'Row 30'!$K$16</f>
        <v>#DIV/0!</v>
      </c>
      <c r="BH30" s="39" t="e">
        <f>'Row 30'!$K$17</f>
        <v>#DIV/0!</v>
      </c>
      <c r="BI30" s="39" t="e">
        <f>'Row 30'!$L$16</f>
        <v>#DIV/0!</v>
      </c>
      <c r="BJ30" s="32" t="e">
        <f>'Row 30'!$L$17</f>
        <v>#DIV/0!</v>
      </c>
      <c r="BK30" s="33" t="e">
        <f t="shared" si="1"/>
        <v>#DIV/0!</v>
      </c>
      <c r="BL30" s="34" t="e">
        <f t="shared" si="2"/>
        <v>#DIV/0!</v>
      </c>
      <c r="BM30" s="248"/>
      <c r="BN30" s="361" t="e">
        <f>'Row 30'!$N$13</f>
        <v>#DIV/0!</v>
      </c>
      <c r="BO30" s="361" t="e">
        <f>'Row 30'!$P$13</f>
        <v>#DIV/0!</v>
      </c>
      <c r="BP30" s="361" t="e">
        <f>'Row 30'!$N$15</f>
        <v>#DIV/0!</v>
      </c>
      <c r="BQ30" s="361" t="e">
        <f>'Row 30'!$P$15</f>
        <v>#DIV/0!</v>
      </c>
      <c r="BR30" s="249"/>
    </row>
    <row r="31" spans="1:70" x14ac:dyDescent="0.25">
      <c r="A31" s="248"/>
      <c r="B31" s="16"/>
      <c r="C31" s="17"/>
      <c r="D31" s="18"/>
      <c r="E31" s="19"/>
      <c r="F31" s="20" t="e">
        <f>'Row 31'!$N$17</f>
        <v>#DIV/0!</v>
      </c>
      <c r="G31" s="21" t="e">
        <f>'Row 31'!$P$17</f>
        <v>#DIV/0!</v>
      </c>
      <c r="H31" s="22" t="e">
        <f>'Row 31'!$N$19</f>
        <v>#DIV/0!</v>
      </c>
      <c r="I31" s="22" t="e">
        <f>'Row 31'!$P$19</f>
        <v>#DIV/0!</v>
      </c>
      <c r="J31" s="248"/>
      <c r="K31" s="23"/>
      <c r="L31" s="23"/>
      <c r="M31" s="24"/>
      <c r="N31" s="25"/>
      <c r="O31" s="24"/>
      <c r="P31" s="23"/>
      <c r="Q31" s="18"/>
      <c r="R31" s="19"/>
      <c r="S31" s="24"/>
      <c r="T31" s="19"/>
      <c r="U31" s="248"/>
      <c r="V31" s="18"/>
      <c r="W31" s="24"/>
      <c r="X31" s="24"/>
      <c r="Y31" s="24"/>
      <c r="Z31" s="24"/>
      <c r="AA31" s="26">
        <f>Cosmic!$AF$14</f>
        <v>0.19504856112476671</v>
      </c>
      <c r="AB31" s="26" t="e">
        <f>Cosmic!$AF$15</f>
        <v>#DIV/0!</v>
      </c>
      <c r="AC31" s="248"/>
      <c r="AD31" s="27"/>
      <c r="AE31" s="27"/>
      <c r="AF31" s="27"/>
      <c r="AG31" s="26" t="e">
        <f t="shared" si="0"/>
        <v>#DIV/0!</v>
      </c>
      <c r="AH31" s="24"/>
      <c r="AI31" s="24"/>
      <c r="AJ31" s="28" t="e">
        <f>Geometry!$F$31</f>
        <v>#VALUE!</v>
      </c>
      <c r="AK31" s="248"/>
      <c r="AL31" s="243" t="s">
        <v>67</v>
      </c>
      <c r="AM31" s="29"/>
      <c r="AN31" s="24"/>
      <c r="AO31" s="19"/>
      <c r="AP31" s="244"/>
      <c r="AQ31" s="247"/>
      <c r="AR31" s="35" t="e">
        <f>'Row 31'!$I$3</f>
        <v>#DIV/0!</v>
      </c>
      <c r="AS31" s="37" t="e">
        <f>'Row 31'!$K$3</f>
        <v>#DIV/0!</v>
      </c>
      <c r="AT31" s="37" t="e">
        <f>'Row 31'!$I$6</f>
        <v>#DIV/0!</v>
      </c>
      <c r="AU31" s="37" t="e">
        <f>'Row 31'!$K$6</f>
        <v>#DIV/0!</v>
      </c>
      <c r="AV31" s="37">
        <f>'Row 31'!$I$10</f>
        <v>0</v>
      </c>
      <c r="AW31" s="37">
        <f>'Row 31'!$K$10</f>
        <v>0</v>
      </c>
      <c r="AX31" s="248"/>
      <c r="AY31" s="39" t="e">
        <f>'Row 31'!$J$14</f>
        <v>#DIV/0!</v>
      </c>
      <c r="AZ31" s="39" t="e">
        <f>'Row 31'!$J$15</f>
        <v>#DIV/0!</v>
      </c>
      <c r="BA31" s="39" t="e">
        <f>'Row 31'!$K$14</f>
        <v>#DIV/0!</v>
      </c>
      <c r="BB31" s="39" t="e">
        <f>'Row 31'!$K$15</f>
        <v>#DIV/0!</v>
      </c>
      <c r="BC31" s="39" t="e">
        <f>'Row 31'!$L$14</f>
        <v>#DIV/0!</v>
      </c>
      <c r="BD31" s="39" t="e">
        <f>'Row 31'!$L$15</f>
        <v>#DIV/0!</v>
      </c>
      <c r="BE31" s="39" t="e">
        <f>'Row 31'!$J$16</f>
        <v>#DIV/0!</v>
      </c>
      <c r="BF31" s="39" t="e">
        <f>'Row 31'!$J$17</f>
        <v>#DIV/0!</v>
      </c>
      <c r="BG31" s="39" t="e">
        <f>'Row 31'!$K$16</f>
        <v>#DIV/0!</v>
      </c>
      <c r="BH31" s="39" t="e">
        <f>'Row 31'!$K$17</f>
        <v>#DIV/0!</v>
      </c>
      <c r="BI31" s="39" t="e">
        <f>'Row 31'!$L$16</f>
        <v>#DIV/0!</v>
      </c>
      <c r="BJ31" s="32" t="e">
        <f>'Row 31'!$L$17</f>
        <v>#DIV/0!</v>
      </c>
      <c r="BK31" s="33" t="e">
        <f t="shared" si="1"/>
        <v>#DIV/0!</v>
      </c>
      <c r="BL31" s="34" t="e">
        <f t="shared" si="2"/>
        <v>#DIV/0!</v>
      </c>
      <c r="BM31" s="248"/>
      <c r="BN31" s="361" t="e">
        <f>'Row 31'!$N$13</f>
        <v>#DIV/0!</v>
      </c>
      <c r="BO31" s="361" t="e">
        <f>'Row 31'!$P$13</f>
        <v>#DIV/0!</v>
      </c>
      <c r="BP31" s="361" t="e">
        <f>'Row 31'!$N$15</f>
        <v>#DIV/0!</v>
      </c>
      <c r="BQ31" s="361" t="e">
        <f>'Row 31'!$P$15</f>
        <v>#DIV/0!</v>
      </c>
      <c r="BR31" s="249"/>
    </row>
    <row r="32" spans="1:70" x14ac:dyDescent="0.25">
      <c r="A32" s="248"/>
      <c r="B32" s="16"/>
      <c r="C32" s="17"/>
      <c r="D32" s="18"/>
      <c r="E32" s="19"/>
      <c r="F32" s="20" t="e">
        <f>'Row 32'!$N$17</f>
        <v>#DIV/0!</v>
      </c>
      <c r="G32" s="21" t="e">
        <f>'Row 32'!$P$17</f>
        <v>#DIV/0!</v>
      </c>
      <c r="H32" s="22" t="e">
        <f>'Row 32'!$N$19</f>
        <v>#DIV/0!</v>
      </c>
      <c r="I32" s="22" t="e">
        <f>'Row 32'!$P$19</f>
        <v>#DIV/0!</v>
      </c>
      <c r="J32" s="248"/>
      <c r="K32" s="23"/>
      <c r="L32" s="23"/>
      <c r="M32" s="24"/>
      <c r="N32" s="25"/>
      <c r="O32" s="24"/>
      <c r="P32" s="23"/>
      <c r="Q32" s="18"/>
      <c r="R32" s="19"/>
      <c r="S32" s="24"/>
      <c r="T32" s="19"/>
      <c r="U32" s="248"/>
      <c r="V32" s="18"/>
      <c r="W32" s="24"/>
      <c r="X32" s="24"/>
      <c r="Y32" s="24"/>
      <c r="Z32" s="24"/>
      <c r="AA32" s="26">
        <f>Cosmic!$AG$14</f>
        <v>0.19504856112476671</v>
      </c>
      <c r="AB32" s="26" t="e">
        <f>Cosmic!$AG$15</f>
        <v>#DIV/0!</v>
      </c>
      <c r="AC32" s="248"/>
      <c r="AD32" s="27"/>
      <c r="AE32" s="27"/>
      <c r="AF32" s="27"/>
      <c r="AG32" s="26" t="e">
        <f t="shared" si="0"/>
        <v>#DIV/0!</v>
      </c>
      <c r="AH32" s="24"/>
      <c r="AI32" s="24"/>
      <c r="AJ32" s="28" t="e">
        <f>Geometry!$F$32</f>
        <v>#VALUE!</v>
      </c>
      <c r="AK32" s="248"/>
      <c r="AL32" s="243" t="s">
        <v>67</v>
      </c>
      <c r="AM32" s="29"/>
      <c r="AN32" s="24"/>
      <c r="AO32" s="19"/>
      <c r="AP32" s="244"/>
      <c r="AQ32" s="247"/>
      <c r="AR32" s="35" t="e">
        <f>'Row 32'!$I$3</f>
        <v>#DIV/0!</v>
      </c>
      <c r="AS32" s="37" t="e">
        <f>'Row 32'!$K$3</f>
        <v>#DIV/0!</v>
      </c>
      <c r="AT32" s="37" t="e">
        <f>'Row 32'!$I$6</f>
        <v>#DIV/0!</v>
      </c>
      <c r="AU32" s="37" t="e">
        <f>'Row 32'!$K$6</f>
        <v>#DIV/0!</v>
      </c>
      <c r="AV32" s="37">
        <f>'Row 32'!$I$10</f>
        <v>0</v>
      </c>
      <c r="AW32" s="37">
        <f>'Row 32'!$K$10</f>
        <v>0</v>
      </c>
      <c r="AX32" s="248"/>
      <c r="AY32" s="39" t="e">
        <f>'Row 32'!$J$14</f>
        <v>#DIV/0!</v>
      </c>
      <c r="AZ32" s="39" t="e">
        <f>'Row 32'!$J$15</f>
        <v>#DIV/0!</v>
      </c>
      <c r="BA32" s="39" t="e">
        <f>'Row 32'!$K$14</f>
        <v>#DIV/0!</v>
      </c>
      <c r="BB32" s="39" t="e">
        <f>'Row 32'!$K$15</f>
        <v>#DIV/0!</v>
      </c>
      <c r="BC32" s="39" t="e">
        <f>'Row 32'!$L$14</f>
        <v>#DIV/0!</v>
      </c>
      <c r="BD32" s="39" t="e">
        <f>'Row 32'!$L$15</f>
        <v>#DIV/0!</v>
      </c>
      <c r="BE32" s="39" t="e">
        <f>'Row 32'!$J$16</f>
        <v>#DIV/0!</v>
      </c>
      <c r="BF32" s="39" t="e">
        <f>'Row 32'!$J$17</f>
        <v>#DIV/0!</v>
      </c>
      <c r="BG32" s="39" t="e">
        <f>'Row 32'!$K$16</f>
        <v>#DIV/0!</v>
      </c>
      <c r="BH32" s="39" t="e">
        <f>'Row 32'!$K$17</f>
        <v>#DIV/0!</v>
      </c>
      <c r="BI32" s="39" t="e">
        <f>'Row 32'!$L$16</f>
        <v>#DIV/0!</v>
      </c>
      <c r="BJ32" s="32" t="e">
        <f>'Row 32'!$L$17</f>
        <v>#DIV/0!</v>
      </c>
      <c r="BK32" s="33" t="e">
        <f t="shared" si="1"/>
        <v>#DIV/0!</v>
      </c>
      <c r="BL32" s="34" t="e">
        <f t="shared" si="2"/>
        <v>#DIV/0!</v>
      </c>
      <c r="BM32" s="248"/>
      <c r="BN32" s="361" t="e">
        <f>'Row 32'!$N$13</f>
        <v>#DIV/0!</v>
      </c>
      <c r="BO32" s="361" t="e">
        <f>'Row 32'!$P$13</f>
        <v>#DIV/0!</v>
      </c>
      <c r="BP32" s="361" t="e">
        <f>'Row 32'!$N$15</f>
        <v>#DIV/0!</v>
      </c>
      <c r="BQ32" s="361" t="e">
        <f>'Row 32'!$P$15</f>
        <v>#DIV/0!</v>
      </c>
      <c r="BR32" s="249"/>
    </row>
    <row r="33" spans="1:70" x14ac:dyDescent="0.25">
      <c r="A33" s="248"/>
      <c r="B33" s="16"/>
      <c r="C33" s="17"/>
      <c r="D33" s="18"/>
      <c r="E33" s="19"/>
      <c r="F33" s="20" t="e">
        <f>'Row 33'!$N$17</f>
        <v>#DIV/0!</v>
      </c>
      <c r="G33" s="21" t="e">
        <f>'Row 33'!$P$17</f>
        <v>#DIV/0!</v>
      </c>
      <c r="H33" s="22" t="e">
        <f>'Row 33'!$N$19</f>
        <v>#DIV/0!</v>
      </c>
      <c r="I33" s="22" t="e">
        <f>'Row 33'!$P$19</f>
        <v>#DIV/0!</v>
      </c>
      <c r="J33" s="248"/>
      <c r="K33" s="23"/>
      <c r="L33" s="23"/>
      <c r="M33" s="24"/>
      <c r="N33" s="25"/>
      <c r="O33" s="24"/>
      <c r="P33" s="23"/>
      <c r="Q33" s="18"/>
      <c r="R33" s="19"/>
      <c r="S33" s="24"/>
      <c r="T33" s="19"/>
      <c r="U33" s="248"/>
      <c r="V33" s="18"/>
      <c r="W33" s="24"/>
      <c r="X33" s="24"/>
      <c r="Y33" s="24"/>
      <c r="Z33" s="24"/>
      <c r="AA33" s="26">
        <f>Cosmic!$AH$14</f>
        <v>0.19504856112476671</v>
      </c>
      <c r="AB33" s="26" t="e">
        <f>Cosmic!$AH$15</f>
        <v>#DIV/0!</v>
      </c>
      <c r="AC33" s="248"/>
      <c r="AD33" s="27"/>
      <c r="AE33" s="27"/>
      <c r="AF33" s="27"/>
      <c r="AG33" s="26" t="e">
        <f t="shared" si="0"/>
        <v>#DIV/0!</v>
      </c>
      <c r="AH33" s="24"/>
      <c r="AI33" s="24"/>
      <c r="AJ33" s="28" t="e">
        <f>Geometry!$F$33</f>
        <v>#VALUE!</v>
      </c>
      <c r="AK33" s="248"/>
      <c r="AL33" s="243" t="s">
        <v>67</v>
      </c>
      <c r="AM33" s="29"/>
      <c r="AN33" s="24"/>
      <c r="AO33" s="19"/>
      <c r="AP33" s="244"/>
      <c r="AQ33" s="247"/>
      <c r="AR33" s="35" t="e">
        <f>'Row 33'!$I$3</f>
        <v>#DIV/0!</v>
      </c>
      <c r="AS33" s="37" t="e">
        <f>'Row 33'!$K$3</f>
        <v>#DIV/0!</v>
      </c>
      <c r="AT33" s="37" t="e">
        <f>'Row 33'!$I$6</f>
        <v>#DIV/0!</v>
      </c>
      <c r="AU33" s="37" t="e">
        <f>'Row 33'!$K$6</f>
        <v>#DIV/0!</v>
      </c>
      <c r="AV33" s="37">
        <f>'Row 33'!$I$10</f>
        <v>0</v>
      </c>
      <c r="AW33" s="37">
        <f>'Row 33'!$K$10</f>
        <v>0</v>
      </c>
      <c r="AX33" s="248"/>
      <c r="AY33" s="39" t="e">
        <f>'Row 33'!$J$14</f>
        <v>#DIV/0!</v>
      </c>
      <c r="AZ33" s="39" t="e">
        <f>'Row 33'!$J$15</f>
        <v>#DIV/0!</v>
      </c>
      <c r="BA33" s="39" t="e">
        <f>'Row 33'!$K$14</f>
        <v>#DIV/0!</v>
      </c>
      <c r="BB33" s="39" t="e">
        <f>'Row 33'!$K$15</f>
        <v>#DIV/0!</v>
      </c>
      <c r="BC33" s="39" t="e">
        <f>'Row 33'!$L$14</f>
        <v>#DIV/0!</v>
      </c>
      <c r="BD33" s="39" t="e">
        <f>'Row 33'!$L$15</f>
        <v>#DIV/0!</v>
      </c>
      <c r="BE33" s="39" t="e">
        <f>'Row 33'!$J$16</f>
        <v>#DIV/0!</v>
      </c>
      <c r="BF33" s="39" t="e">
        <f>'Row 33'!$J$17</f>
        <v>#DIV/0!</v>
      </c>
      <c r="BG33" s="39" t="e">
        <f>'Row 33'!$K$16</f>
        <v>#DIV/0!</v>
      </c>
      <c r="BH33" s="39" t="e">
        <f>'Row 33'!$K$17</f>
        <v>#DIV/0!</v>
      </c>
      <c r="BI33" s="39" t="e">
        <f>'Row 33'!$L$16</f>
        <v>#DIV/0!</v>
      </c>
      <c r="BJ33" s="32" t="e">
        <f>'Row 33'!$L$17</f>
        <v>#DIV/0!</v>
      </c>
      <c r="BK33" s="33" t="e">
        <f t="shared" si="1"/>
        <v>#DIV/0!</v>
      </c>
      <c r="BL33" s="34" t="e">
        <f t="shared" si="2"/>
        <v>#DIV/0!</v>
      </c>
      <c r="BM33" s="248"/>
      <c r="BN33" s="361" t="e">
        <f>'Row 33'!$N$13</f>
        <v>#DIV/0!</v>
      </c>
      <c r="BO33" s="361" t="e">
        <f>'Row 33'!$P$13</f>
        <v>#DIV/0!</v>
      </c>
      <c r="BP33" s="361" t="e">
        <f>'Row 33'!$N$15</f>
        <v>#DIV/0!</v>
      </c>
      <c r="BQ33" s="361" t="e">
        <f>'Row 33'!$P$15</f>
        <v>#DIV/0!</v>
      </c>
      <c r="BR33" s="249"/>
    </row>
    <row r="34" spans="1:70" x14ac:dyDescent="0.25">
      <c r="A34" s="248"/>
      <c r="B34" s="16"/>
      <c r="C34" s="17"/>
      <c r="D34" s="18"/>
      <c r="E34" s="19"/>
      <c r="F34" s="20" t="e">
        <f>'Row 34'!$N$17</f>
        <v>#DIV/0!</v>
      </c>
      <c r="G34" s="21" t="e">
        <f>'Row 34'!$P$17</f>
        <v>#DIV/0!</v>
      </c>
      <c r="H34" s="22" t="e">
        <f>'Row 34'!$N$19</f>
        <v>#DIV/0!</v>
      </c>
      <c r="I34" s="22" t="e">
        <f>'Row 34'!$P$19</f>
        <v>#DIV/0!</v>
      </c>
      <c r="J34" s="248"/>
      <c r="K34" s="23"/>
      <c r="L34" s="23"/>
      <c r="M34" s="24"/>
      <c r="N34" s="25"/>
      <c r="O34" s="24"/>
      <c r="P34" s="23"/>
      <c r="Q34" s="18"/>
      <c r="R34" s="19"/>
      <c r="S34" s="24"/>
      <c r="T34" s="19"/>
      <c r="U34" s="248"/>
      <c r="V34" s="18"/>
      <c r="W34" s="24"/>
      <c r="X34" s="24"/>
      <c r="Y34" s="24"/>
      <c r="Z34" s="24"/>
      <c r="AA34" s="26">
        <f>Cosmic!$AI$14</f>
        <v>0.19504856112476671</v>
      </c>
      <c r="AB34" s="26" t="e">
        <f>Cosmic!$AI$15</f>
        <v>#DIV/0!</v>
      </c>
      <c r="AC34" s="248"/>
      <c r="AD34" s="27"/>
      <c r="AE34" s="27"/>
      <c r="AF34" s="27"/>
      <c r="AG34" s="26" t="e">
        <f t="shared" ref="AG34:AG51" si="3">(AE34-AF34)/(AF34-AD34)</f>
        <v>#DIV/0!</v>
      </c>
      <c r="AH34" s="24"/>
      <c r="AI34" s="24"/>
      <c r="AJ34" s="28" t="e">
        <f>Geometry!$F$34</f>
        <v>#VALUE!</v>
      </c>
      <c r="AK34" s="248"/>
      <c r="AL34" s="243" t="s">
        <v>67</v>
      </c>
      <c r="AM34" s="29"/>
      <c r="AN34" s="24"/>
      <c r="AO34" s="19"/>
      <c r="AP34" s="244"/>
      <c r="AQ34" s="247"/>
      <c r="AR34" s="35" t="e">
        <f>'Row 34'!$I$3</f>
        <v>#DIV/0!</v>
      </c>
      <c r="AS34" s="37" t="e">
        <f>'Row 34'!$K$3</f>
        <v>#DIV/0!</v>
      </c>
      <c r="AT34" s="37" t="e">
        <f>'Row 34'!$I$6</f>
        <v>#DIV/0!</v>
      </c>
      <c r="AU34" s="37" t="e">
        <f>'Row 34'!$K$6</f>
        <v>#DIV/0!</v>
      </c>
      <c r="AV34" s="37">
        <f>'Row 34'!$I$10</f>
        <v>0</v>
      </c>
      <c r="AW34" s="37">
        <f>'Row 34'!$K$10</f>
        <v>0</v>
      </c>
      <c r="AX34" s="248"/>
      <c r="AY34" s="39" t="e">
        <f>'Row 34'!$J$14</f>
        <v>#DIV/0!</v>
      </c>
      <c r="AZ34" s="39" t="e">
        <f>'Row 34'!$J$15</f>
        <v>#DIV/0!</v>
      </c>
      <c r="BA34" s="39" t="e">
        <f>'Row 34'!$K$14</f>
        <v>#DIV/0!</v>
      </c>
      <c r="BB34" s="39" t="e">
        <f>'Row 34'!$K$15</f>
        <v>#DIV/0!</v>
      </c>
      <c r="BC34" s="39" t="e">
        <f>'Row 34'!$L$14</f>
        <v>#DIV/0!</v>
      </c>
      <c r="BD34" s="39" t="e">
        <f>'Row 34'!$L$15</f>
        <v>#DIV/0!</v>
      </c>
      <c r="BE34" s="39" t="e">
        <f>'Row 34'!$J$16</f>
        <v>#DIV/0!</v>
      </c>
      <c r="BF34" s="39" t="e">
        <f>'Row 34'!$J$17</f>
        <v>#DIV/0!</v>
      </c>
      <c r="BG34" s="39" t="e">
        <f>'Row 34'!$K$16</f>
        <v>#DIV/0!</v>
      </c>
      <c r="BH34" s="39" t="e">
        <f>'Row 34'!$K$17</f>
        <v>#DIV/0!</v>
      </c>
      <c r="BI34" s="39" t="e">
        <f>'Row 34'!$L$16</f>
        <v>#DIV/0!</v>
      </c>
      <c r="BJ34" s="32" t="e">
        <f>'Row 34'!$L$17</f>
        <v>#DIV/0!</v>
      </c>
      <c r="BK34" s="33" t="e">
        <f t="shared" ref="BK34:BK51" si="4">BG34*100/F34</f>
        <v>#DIV/0!</v>
      </c>
      <c r="BL34" s="34" t="e">
        <f t="shared" ref="BL34:BL51" si="5">SQRT((BH34^2/F34^2)+(BG34^2*G34^2/F34^4))*100</f>
        <v>#DIV/0!</v>
      </c>
      <c r="BM34" s="248"/>
      <c r="BN34" s="361" t="e">
        <f>'Row 34'!$N$13</f>
        <v>#DIV/0!</v>
      </c>
      <c r="BO34" s="361" t="e">
        <f>'Row 34'!$P$13</f>
        <v>#DIV/0!</v>
      </c>
      <c r="BP34" s="361" t="e">
        <f>'Row 34'!$N$15</f>
        <v>#DIV/0!</v>
      </c>
      <c r="BQ34" s="361" t="e">
        <f>'Row 34'!$P$15</f>
        <v>#DIV/0!</v>
      </c>
      <c r="BR34" s="249"/>
    </row>
    <row r="35" spans="1:70" x14ac:dyDescent="0.25">
      <c r="A35" s="248"/>
      <c r="B35" s="16"/>
      <c r="C35" s="17"/>
      <c r="D35" s="18"/>
      <c r="E35" s="19"/>
      <c r="F35" s="20" t="e">
        <f>'Row 35'!$N$17</f>
        <v>#DIV/0!</v>
      </c>
      <c r="G35" s="21" t="e">
        <f>'Row 35'!$P$17</f>
        <v>#DIV/0!</v>
      </c>
      <c r="H35" s="22" t="e">
        <f>'Row 35'!$N$19</f>
        <v>#DIV/0!</v>
      </c>
      <c r="I35" s="22" t="e">
        <f>'Row 35'!$P$19</f>
        <v>#DIV/0!</v>
      </c>
      <c r="J35" s="248"/>
      <c r="K35" s="23"/>
      <c r="L35" s="23"/>
      <c r="M35" s="24"/>
      <c r="N35" s="25"/>
      <c r="O35" s="24"/>
      <c r="P35" s="23"/>
      <c r="Q35" s="18"/>
      <c r="R35" s="19"/>
      <c r="S35" s="24"/>
      <c r="T35" s="19"/>
      <c r="U35" s="248"/>
      <c r="V35" s="18"/>
      <c r="W35" s="24"/>
      <c r="X35" s="24"/>
      <c r="Y35" s="24"/>
      <c r="Z35" s="24"/>
      <c r="AA35" s="26">
        <f>Cosmic!$AJ$14</f>
        <v>0.19504856112476671</v>
      </c>
      <c r="AB35" s="26" t="e">
        <f>Cosmic!$AJ$15</f>
        <v>#DIV/0!</v>
      </c>
      <c r="AC35" s="248"/>
      <c r="AD35" s="27"/>
      <c r="AE35" s="27"/>
      <c r="AF35" s="27"/>
      <c r="AG35" s="26" t="e">
        <f t="shared" si="3"/>
        <v>#DIV/0!</v>
      </c>
      <c r="AH35" s="24"/>
      <c r="AI35" s="24"/>
      <c r="AJ35" s="28" t="e">
        <f>Geometry!$F$35</f>
        <v>#VALUE!</v>
      </c>
      <c r="AK35" s="248"/>
      <c r="AL35" s="243" t="s">
        <v>67</v>
      </c>
      <c r="AM35" s="29"/>
      <c r="AN35" s="24"/>
      <c r="AO35" s="19"/>
      <c r="AP35" s="244"/>
      <c r="AQ35" s="247"/>
      <c r="AR35" s="35" t="e">
        <f>'Row 35'!$I$3</f>
        <v>#DIV/0!</v>
      </c>
      <c r="AS35" s="37" t="e">
        <f>'Row 35'!$K$3</f>
        <v>#DIV/0!</v>
      </c>
      <c r="AT35" s="37" t="e">
        <f>'Row 35'!$I$6</f>
        <v>#DIV/0!</v>
      </c>
      <c r="AU35" s="37" t="e">
        <f>'Row 35'!$K$6</f>
        <v>#DIV/0!</v>
      </c>
      <c r="AV35" s="37">
        <f>'Row 35'!$I$10</f>
        <v>0</v>
      </c>
      <c r="AW35" s="37">
        <f>'Row 35'!$K$10</f>
        <v>0</v>
      </c>
      <c r="AX35" s="248"/>
      <c r="AY35" s="39" t="e">
        <f>'Row 35'!$J$14</f>
        <v>#DIV/0!</v>
      </c>
      <c r="AZ35" s="39" t="e">
        <f>'Row 35'!$J$15</f>
        <v>#DIV/0!</v>
      </c>
      <c r="BA35" s="39" t="e">
        <f>'Row 35'!$K$14</f>
        <v>#DIV/0!</v>
      </c>
      <c r="BB35" s="39" t="e">
        <f>'Row 35'!$K$15</f>
        <v>#DIV/0!</v>
      </c>
      <c r="BC35" s="39" t="e">
        <f>'Row 35'!$L$14</f>
        <v>#DIV/0!</v>
      </c>
      <c r="BD35" s="39" t="e">
        <f>'Row 35'!$L$15</f>
        <v>#DIV/0!</v>
      </c>
      <c r="BE35" s="39" t="e">
        <f>'Row 35'!$J$16</f>
        <v>#DIV/0!</v>
      </c>
      <c r="BF35" s="39" t="e">
        <f>'Row 35'!$J$17</f>
        <v>#DIV/0!</v>
      </c>
      <c r="BG35" s="39" t="e">
        <f>'Row 35'!$K$16</f>
        <v>#DIV/0!</v>
      </c>
      <c r="BH35" s="39" t="e">
        <f>'Row 35'!$K$17</f>
        <v>#DIV/0!</v>
      </c>
      <c r="BI35" s="39" t="e">
        <f>'Row 35'!$L$16</f>
        <v>#DIV/0!</v>
      </c>
      <c r="BJ35" s="32" t="e">
        <f>'Row 35'!$L$17</f>
        <v>#DIV/0!</v>
      </c>
      <c r="BK35" s="33" t="e">
        <f t="shared" si="4"/>
        <v>#DIV/0!</v>
      </c>
      <c r="BL35" s="34" t="e">
        <f t="shared" si="5"/>
        <v>#DIV/0!</v>
      </c>
      <c r="BM35" s="248"/>
      <c r="BN35" s="361" t="e">
        <f>'Row 35'!$N$13</f>
        <v>#DIV/0!</v>
      </c>
      <c r="BO35" s="361" t="e">
        <f>'Row 35'!$P$13</f>
        <v>#DIV/0!</v>
      </c>
      <c r="BP35" s="361" t="e">
        <f>'Row 35'!$N$15</f>
        <v>#DIV/0!</v>
      </c>
      <c r="BQ35" s="361" t="e">
        <f>'Row 35'!$P$15</f>
        <v>#DIV/0!</v>
      </c>
      <c r="BR35" s="249"/>
    </row>
    <row r="36" spans="1:70" x14ac:dyDescent="0.25">
      <c r="A36" s="248"/>
      <c r="B36" s="16"/>
      <c r="C36" s="17"/>
      <c r="D36" s="18"/>
      <c r="E36" s="19"/>
      <c r="F36" s="20" t="e">
        <f>'Row 36'!$N$17</f>
        <v>#DIV/0!</v>
      </c>
      <c r="G36" s="21" t="e">
        <f>'Row 36'!$P$17</f>
        <v>#DIV/0!</v>
      </c>
      <c r="H36" s="22" t="e">
        <f>'Row 36'!$N$19</f>
        <v>#DIV/0!</v>
      </c>
      <c r="I36" s="22" t="e">
        <f>'Row 36'!$P$19</f>
        <v>#DIV/0!</v>
      </c>
      <c r="J36" s="248"/>
      <c r="K36" s="23"/>
      <c r="L36" s="23"/>
      <c r="M36" s="24"/>
      <c r="N36" s="25"/>
      <c r="O36" s="24"/>
      <c r="P36" s="23"/>
      <c r="Q36" s="18"/>
      <c r="R36" s="19"/>
      <c r="S36" s="24"/>
      <c r="T36" s="19"/>
      <c r="U36" s="248"/>
      <c r="V36" s="18"/>
      <c r="W36" s="24"/>
      <c r="X36" s="24"/>
      <c r="Y36" s="24"/>
      <c r="Z36" s="24"/>
      <c r="AA36" s="26">
        <f>Cosmic!$AK$14</f>
        <v>0.19504856112476671</v>
      </c>
      <c r="AB36" s="26" t="e">
        <f>Cosmic!$AK$15</f>
        <v>#DIV/0!</v>
      </c>
      <c r="AC36" s="248"/>
      <c r="AD36" s="27"/>
      <c r="AE36" s="27"/>
      <c r="AF36" s="27"/>
      <c r="AG36" s="26" t="e">
        <f t="shared" si="3"/>
        <v>#DIV/0!</v>
      </c>
      <c r="AH36" s="24"/>
      <c r="AI36" s="24"/>
      <c r="AJ36" s="28" t="e">
        <f>Geometry!$F$36</f>
        <v>#VALUE!</v>
      </c>
      <c r="AK36" s="248"/>
      <c r="AL36" s="243" t="s">
        <v>67</v>
      </c>
      <c r="AM36" s="29"/>
      <c r="AN36" s="24"/>
      <c r="AO36" s="19"/>
      <c r="AP36" s="244"/>
      <c r="AQ36" s="247"/>
      <c r="AR36" s="35" t="e">
        <f>'Row 36'!$I$3</f>
        <v>#DIV/0!</v>
      </c>
      <c r="AS36" s="37" t="e">
        <f>'Row 36'!$K$3</f>
        <v>#DIV/0!</v>
      </c>
      <c r="AT36" s="37" t="e">
        <f>'Row 36'!$I$6</f>
        <v>#DIV/0!</v>
      </c>
      <c r="AU36" s="37" t="e">
        <f>'Row 36'!$K$6</f>
        <v>#DIV/0!</v>
      </c>
      <c r="AV36" s="37">
        <f>'Row 36'!$I$10</f>
        <v>0</v>
      </c>
      <c r="AW36" s="37">
        <f>'Row 36'!$K$10</f>
        <v>0</v>
      </c>
      <c r="AX36" s="248"/>
      <c r="AY36" s="39" t="e">
        <f>'Row 36'!$J$14</f>
        <v>#DIV/0!</v>
      </c>
      <c r="AZ36" s="39" t="e">
        <f>'Row 36'!$J$15</f>
        <v>#DIV/0!</v>
      </c>
      <c r="BA36" s="39" t="e">
        <f>'Row 36'!$K$14</f>
        <v>#DIV/0!</v>
      </c>
      <c r="BB36" s="39" t="e">
        <f>'Row 36'!$K$15</f>
        <v>#DIV/0!</v>
      </c>
      <c r="BC36" s="39" t="e">
        <f>'Row 36'!$L$14</f>
        <v>#DIV/0!</v>
      </c>
      <c r="BD36" s="39" t="e">
        <f>'Row 36'!$L$15</f>
        <v>#DIV/0!</v>
      </c>
      <c r="BE36" s="39" t="e">
        <f>'Row 36'!$J$16</f>
        <v>#DIV/0!</v>
      </c>
      <c r="BF36" s="39" t="e">
        <f>'Row 36'!$J$17</f>
        <v>#DIV/0!</v>
      </c>
      <c r="BG36" s="39" t="e">
        <f>'Row 36'!$K$16</f>
        <v>#DIV/0!</v>
      </c>
      <c r="BH36" s="39" t="e">
        <f>'Row 36'!$K$17</f>
        <v>#DIV/0!</v>
      </c>
      <c r="BI36" s="39" t="e">
        <f>'Row 36'!$L$16</f>
        <v>#DIV/0!</v>
      </c>
      <c r="BJ36" s="32" t="e">
        <f>'Row 36'!$L$17</f>
        <v>#DIV/0!</v>
      </c>
      <c r="BK36" s="33" t="e">
        <f t="shared" si="4"/>
        <v>#DIV/0!</v>
      </c>
      <c r="BL36" s="34" t="e">
        <f t="shared" si="5"/>
        <v>#DIV/0!</v>
      </c>
      <c r="BM36" s="248"/>
      <c r="BN36" s="361" t="e">
        <f>'Row 36'!$N$13</f>
        <v>#DIV/0!</v>
      </c>
      <c r="BO36" s="361" t="e">
        <f>'Row 36'!$P$13</f>
        <v>#DIV/0!</v>
      </c>
      <c r="BP36" s="361" t="e">
        <f>'Row 36'!$N$15</f>
        <v>#DIV/0!</v>
      </c>
      <c r="BQ36" s="361" t="e">
        <f>'Row 36'!$P$15</f>
        <v>#DIV/0!</v>
      </c>
      <c r="BR36" s="249"/>
    </row>
    <row r="37" spans="1:70" x14ac:dyDescent="0.25">
      <c r="A37" s="248"/>
      <c r="B37" s="16"/>
      <c r="C37" s="17"/>
      <c r="D37" s="18"/>
      <c r="E37" s="19"/>
      <c r="F37" s="20" t="e">
        <f>'Row 37'!$N$17</f>
        <v>#DIV/0!</v>
      </c>
      <c r="G37" s="21" t="e">
        <f>'Row 37'!$P$17</f>
        <v>#DIV/0!</v>
      </c>
      <c r="H37" s="22" t="e">
        <f>'Row 37'!$N$19</f>
        <v>#DIV/0!</v>
      </c>
      <c r="I37" s="22" t="e">
        <f>'Row 37'!$P$19</f>
        <v>#DIV/0!</v>
      </c>
      <c r="J37" s="248"/>
      <c r="K37" s="23"/>
      <c r="L37" s="23"/>
      <c r="M37" s="24"/>
      <c r="N37" s="25"/>
      <c r="O37" s="24"/>
      <c r="P37" s="23"/>
      <c r="Q37" s="18"/>
      <c r="R37" s="19"/>
      <c r="S37" s="24"/>
      <c r="T37" s="19"/>
      <c r="U37" s="248"/>
      <c r="V37" s="18"/>
      <c r="W37" s="24"/>
      <c r="X37" s="24"/>
      <c r="Y37" s="24"/>
      <c r="Z37" s="24"/>
      <c r="AA37" s="26">
        <f>Cosmic!$AL$14</f>
        <v>0.19504856112476671</v>
      </c>
      <c r="AB37" s="26" t="e">
        <f>Cosmic!$AL$15</f>
        <v>#DIV/0!</v>
      </c>
      <c r="AC37" s="248"/>
      <c r="AD37" s="27"/>
      <c r="AE37" s="27"/>
      <c r="AF37" s="27"/>
      <c r="AG37" s="26" t="e">
        <f t="shared" si="3"/>
        <v>#DIV/0!</v>
      </c>
      <c r="AH37" s="24"/>
      <c r="AI37" s="24"/>
      <c r="AJ37" s="28" t="e">
        <f>Geometry!$F$37</f>
        <v>#VALUE!</v>
      </c>
      <c r="AK37" s="248"/>
      <c r="AL37" s="243" t="s">
        <v>67</v>
      </c>
      <c r="AM37" s="29"/>
      <c r="AN37" s="24"/>
      <c r="AO37" s="19"/>
      <c r="AP37" s="244"/>
      <c r="AQ37" s="247"/>
      <c r="AR37" s="35" t="e">
        <f>'Row 37'!$I$3</f>
        <v>#DIV/0!</v>
      </c>
      <c r="AS37" s="37" t="e">
        <f>'Row 37'!$K$3</f>
        <v>#DIV/0!</v>
      </c>
      <c r="AT37" s="37" t="e">
        <f>'Row 37'!$I$6</f>
        <v>#DIV/0!</v>
      </c>
      <c r="AU37" s="37" t="e">
        <f>'Row 37'!$K$6</f>
        <v>#DIV/0!</v>
      </c>
      <c r="AV37" s="37">
        <f>'Row 37'!$I$10</f>
        <v>0</v>
      </c>
      <c r="AW37" s="37">
        <f>'Row 37'!$K$10</f>
        <v>0</v>
      </c>
      <c r="AX37" s="248"/>
      <c r="AY37" s="39" t="e">
        <f>'Row 37'!$J$14</f>
        <v>#DIV/0!</v>
      </c>
      <c r="AZ37" s="39" t="e">
        <f>'Row 37'!$J$15</f>
        <v>#DIV/0!</v>
      </c>
      <c r="BA37" s="39" t="e">
        <f>'Row 37'!$K$14</f>
        <v>#DIV/0!</v>
      </c>
      <c r="BB37" s="39" t="e">
        <f>'Row 37'!$K$15</f>
        <v>#DIV/0!</v>
      </c>
      <c r="BC37" s="39" t="e">
        <f>'Row 37'!$L$14</f>
        <v>#DIV/0!</v>
      </c>
      <c r="BD37" s="39" t="e">
        <f>'Row 37'!$L$15</f>
        <v>#DIV/0!</v>
      </c>
      <c r="BE37" s="39" t="e">
        <f>'Row 37'!$J$16</f>
        <v>#DIV/0!</v>
      </c>
      <c r="BF37" s="39" t="e">
        <f>'Row 37'!$J$17</f>
        <v>#DIV/0!</v>
      </c>
      <c r="BG37" s="39" t="e">
        <f>'Row 37'!$K$16</f>
        <v>#DIV/0!</v>
      </c>
      <c r="BH37" s="39" t="e">
        <f>'Row 37'!$K$17</f>
        <v>#DIV/0!</v>
      </c>
      <c r="BI37" s="39" t="e">
        <f>'Row 37'!$L$16</f>
        <v>#DIV/0!</v>
      </c>
      <c r="BJ37" s="32" t="e">
        <f>'Row 37'!$L$17</f>
        <v>#DIV/0!</v>
      </c>
      <c r="BK37" s="33" t="e">
        <f t="shared" si="4"/>
        <v>#DIV/0!</v>
      </c>
      <c r="BL37" s="34" t="e">
        <f t="shared" si="5"/>
        <v>#DIV/0!</v>
      </c>
      <c r="BM37" s="248"/>
      <c r="BN37" s="361" t="e">
        <f>'Row 37'!$N$13</f>
        <v>#DIV/0!</v>
      </c>
      <c r="BO37" s="361" t="e">
        <f>'Row 37'!$P$13</f>
        <v>#DIV/0!</v>
      </c>
      <c r="BP37" s="361" t="e">
        <f>'Row 37'!$N$15</f>
        <v>#DIV/0!</v>
      </c>
      <c r="BQ37" s="361" t="e">
        <f>'Row 37'!$P$15</f>
        <v>#DIV/0!</v>
      </c>
      <c r="BR37" s="249"/>
    </row>
    <row r="38" spans="1:70" x14ac:dyDescent="0.25">
      <c r="A38" s="248"/>
      <c r="B38" s="16"/>
      <c r="C38" s="17"/>
      <c r="D38" s="18"/>
      <c r="E38" s="19"/>
      <c r="F38" s="20" t="e">
        <f>'Row 38'!$N$17</f>
        <v>#DIV/0!</v>
      </c>
      <c r="G38" s="21" t="e">
        <f>'Row 38'!$P$17</f>
        <v>#DIV/0!</v>
      </c>
      <c r="H38" s="22" t="e">
        <f>'Row 38'!$N$19</f>
        <v>#DIV/0!</v>
      </c>
      <c r="I38" s="22" t="e">
        <f>'Row 38'!$P$19</f>
        <v>#DIV/0!</v>
      </c>
      <c r="J38" s="248"/>
      <c r="K38" s="23"/>
      <c r="L38" s="23"/>
      <c r="M38" s="24"/>
      <c r="N38" s="25"/>
      <c r="O38" s="24"/>
      <c r="P38" s="23"/>
      <c r="Q38" s="18"/>
      <c r="R38" s="19"/>
      <c r="S38" s="24"/>
      <c r="T38" s="19"/>
      <c r="U38" s="248"/>
      <c r="V38" s="18"/>
      <c r="W38" s="24"/>
      <c r="X38" s="24"/>
      <c r="Y38" s="24"/>
      <c r="Z38" s="24"/>
      <c r="AA38" s="26">
        <f>Cosmic!$AM$14</f>
        <v>0.19504856112476671</v>
      </c>
      <c r="AB38" s="26" t="e">
        <f>Cosmic!$AM$15</f>
        <v>#DIV/0!</v>
      </c>
      <c r="AC38" s="248"/>
      <c r="AD38" s="27"/>
      <c r="AE38" s="27"/>
      <c r="AF38" s="27"/>
      <c r="AG38" s="26" t="e">
        <f t="shared" si="3"/>
        <v>#DIV/0!</v>
      </c>
      <c r="AH38" s="24"/>
      <c r="AI38" s="24"/>
      <c r="AJ38" s="28" t="e">
        <f>Geometry!$F$38</f>
        <v>#VALUE!</v>
      </c>
      <c r="AK38" s="248"/>
      <c r="AL38" s="243" t="s">
        <v>67</v>
      </c>
      <c r="AM38" s="29"/>
      <c r="AN38" s="24"/>
      <c r="AO38" s="19"/>
      <c r="AP38" s="244"/>
      <c r="AQ38" s="247"/>
      <c r="AR38" s="35" t="e">
        <f>'Row 38'!$I$3</f>
        <v>#DIV/0!</v>
      </c>
      <c r="AS38" s="37" t="e">
        <f>'Row 38'!$K$3</f>
        <v>#DIV/0!</v>
      </c>
      <c r="AT38" s="37" t="e">
        <f>'Row 38'!$I$6</f>
        <v>#DIV/0!</v>
      </c>
      <c r="AU38" s="37" t="e">
        <f>'Row 38'!$K$6</f>
        <v>#DIV/0!</v>
      </c>
      <c r="AV38" s="37">
        <f>'Row 38'!$I$10</f>
        <v>0</v>
      </c>
      <c r="AW38" s="37">
        <f>'Row 38'!$K$10</f>
        <v>0</v>
      </c>
      <c r="AX38" s="248"/>
      <c r="AY38" s="39" t="e">
        <f>'Row 38'!$J$14</f>
        <v>#DIV/0!</v>
      </c>
      <c r="AZ38" s="39" t="e">
        <f>'Row 38'!$J$15</f>
        <v>#DIV/0!</v>
      </c>
      <c r="BA38" s="39" t="e">
        <f>'Row 38'!$K$14</f>
        <v>#DIV/0!</v>
      </c>
      <c r="BB38" s="39" t="e">
        <f>'Row 38'!$K$15</f>
        <v>#DIV/0!</v>
      </c>
      <c r="BC38" s="39" t="e">
        <f>'Row 38'!$L$14</f>
        <v>#DIV/0!</v>
      </c>
      <c r="BD38" s="39" t="e">
        <f>'Row 38'!$L$15</f>
        <v>#DIV/0!</v>
      </c>
      <c r="BE38" s="39" t="e">
        <f>'Row 38'!$J$16</f>
        <v>#DIV/0!</v>
      </c>
      <c r="BF38" s="39" t="e">
        <f>'Row 38'!$J$17</f>
        <v>#DIV/0!</v>
      </c>
      <c r="BG38" s="39" t="e">
        <f>'Row 38'!$K$16</f>
        <v>#DIV/0!</v>
      </c>
      <c r="BH38" s="39" t="e">
        <f>'Row 38'!$K$17</f>
        <v>#DIV/0!</v>
      </c>
      <c r="BI38" s="39" t="e">
        <f>'Row 38'!$L$16</f>
        <v>#DIV/0!</v>
      </c>
      <c r="BJ38" s="32" t="e">
        <f>'Row 38'!$L$17</f>
        <v>#DIV/0!</v>
      </c>
      <c r="BK38" s="33" t="e">
        <f t="shared" si="4"/>
        <v>#DIV/0!</v>
      </c>
      <c r="BL38" s="34" t="e">
        <f t="shared" si="5"/>
        <v>#DIV/0!</v>
      </c>
      <c r="BM38" s="248"/>
      <c r="BN38" s="361" t="e">
        <f>'Row 38'!$N$13</f>
        <v>#DIV/0!</v>
      </c>
      <c r="BO38" s="361" t="e">
        <f>'Row 38'!$P$13</f>
        <v>#DIV/0!</v>
      </c>
      <c r="BP38" s="361" t="e">
        <f>'Row 38'!$N$15</f>
        <v>#DIV/0!</v>
      </c>
      <c r="BQ38" s="361" t="e">
        <f>'Row 38'!$P$15</f>
        <v>#DIV/0!</v>
      </c>
      <c r="BR38" s="249"/>
    </row>
    <row r="39" spans="1:70" x14ac:dyDescent="0.25">
      <c r="A39" s="248"/>
      <c r="B39" s="16"/>
      <c r="C39" s="17"/>
      <c r="D39" s="18"/>
      <c r="E39" s="19"/>
      <c r="F39" s="20" t="e">
        <f>'Row 39'!$N$17</f>
        <v>#DIV/0!</v>
      </c>
      <c r="G39" s="21" t="e">
        <f>'Row 39'!$P$17</f>
        <v>#DIV/0!</v>
      </c>
      <c r="H39" s="22" t="e">
        <f>'Row 39'!$N$19</f>
        <v>#DIV/0!</v>
      </c>
      <c r="I39" s="22" t="e">
        <f>'Row 39'!$P$19</f>
        <v>#DIV/0!</v>
      </c>
      <c r="J39" s="248"/>
      <c r="K39" s="23"/>
      <c r="L39" s="23"/>
      <c r="M39" s="24"/>
      <c r="N39" s="25"/>
      <c r="O39" s="24"/>
      <c r="P39" s="23"/>
      <c r="Q39" s="18"/>
      <c r="R39" s="19"/>
      <c r="S39" s="24"/>
      <c r="T39" s="19"/>
      <c r="U39" s="248"/>
      <c r="V39" s="18"/>
      <c r="W39" s="24"/>
      <c r="X39" s="24"/>
      <c r="Y39" s="24"/>
      <c r="Z39" s="24"/>
      <c r="AA39" s="26">
        <f>Cosmic!$AN$14</f>
        <v>0.19504856112476671</v>
      </c>
      <c r="AB39" s="26" t="e">
        <f>Cosmic!$AN$15</f>
        <v>#DIV/0!</v>
      </c>
      <c r="AC39" s="248"/>
      <c r="AD39" s="27"/>
      <c r="AE39" s="27"/>
      <c r="AF39" s="27"/>
      <c r="AG39" s="26" t="e">
        <f t="shared" si="3"/>
        <v>#DIV/0!</v>
      </c>
      <c r="AH39" s="24"/>
      <c r="AI39" s="24"/>
      <c r="AJ39" s="28" t="e">
        <f>Geometry!$F$39</f>
        <v>#VALUE!</v>
      </c>
      <c r="AK39" s="248"/>
      <c r="AL39" s="243" t="s">
        <v>67</v>
      </c>
      <c r="AM39" s="29"/>
      <c r="AN39" s="24"/>
      <c r="AO39" s="19"/>
      <c r="AP39" s="244"/>
      <c r="AQ39" s="247"/>
      <c r="AR39" s="35" t="e">
        <f>'Row 39'!$I$3</f>
        <v>#DIV/0!</v>
      </c>
      <c r="AS39" s="37" t="e">
        <f>'Row 39'!$K$3</f>
        <v>#DIV/0!</v>
      </c>
      <c r="AT39" s="37" t="e">
        <f>'Row 39'!$I$6</f>
        <v>#DIV/0!</v>
      </c>
      <c r="AU39" s="37" t="e">
        <f>'Row 39'!$K$6</f>
        <v>#DIV/0!</v>
      </c>
      <c r="AV39" s="37">
        <f>'Row 39'!$I$10</f>
        <v>0</v>
      </c>
      <c r="AW39" s="37">
        <f>'Row 39'!$K$10</f>
        <v>0</v>
      </c>
      <c r="AX39" s="248"/>
      <c r="AY39" s="39" t="e">
        <f>'Row 39'!$J$14</f>
        <v>#DIV/0!</v>
      </c>
      <c r="AZ39" s="39" t="e">
        <f>'Row 39'!$J$15</f>
        <v>#DIV/0!</v>
      </c>
      <c r="BA39" s="39" t="e">
        <f>'Row 39'!$K$14</f>
        <v>#DIV/0!</v>
      </c>
      <c r="BB39" s="39" t="e">
        <f>'Row 39'!$K$15</f>
        <v>#DIV/0!</v>
      </c>
      <c r="BC39" s="39" t="e">
        <f>'Row 39'!$L$14</f>
        <v>#DIV/0!</v>
      </c>
      <c r="BD39" s="39" t="e">
        <f>'Row 39'!$L$15</f>
        <v>#DIV/0!</v>
      </c>
      <c r="BE39" s="39" t="e">
        <f>'Row 39'!$J$16</f>
        <v>#DIV/0!</v>
      </c>
      <c r="BF39" s="39" t="e">
        <f>'Row 39'!$J$17</f>
        <v>#DIV/0!</v>
      </c>
      <c r="BG39" s="39" t="e">
        <f>'Row 39'!$K$16</f>
        <v>#DIV/0!</v>
      </c>
      <c r="BH39" s="39" t="e">
        <f>'Row 39'!$K$17</f>
        <v>#DIV/0!</v>
      </c>
      <c r="BI39" s="39" t="e">
        <f>'Row 39'!$L$16</f>
        <v>#DIV/0!</v>
      </c>
      <c r="BJ39" s="32" t="e">
        <f>'Row 39'!$L$17</f>
        <v>#DIV/0!</v>
      </c>
      <c r="BK39" s="33" t="e">
        <f t="shared" si="4"/>
        <v>#DIV/0!</v>
      </c>
      <c r="BL39" s="34" t="e">
        <f t="shared" si="5"/>
        <v>#DIV/0!</v>
      </c>
      <c r="BM39" s="248"/>
      <c r="BN39" s="361" t="e">
        <f>'Row 39'!$N$13</f>
        <v>#DIV/0!</v>
      </c>
      <c r="BO39" s="361" t="e">
        <f>'Row 39'!$P$13</f>
        <v>#DIV/0!</v>
      </c>
      <c r="BP39" s="361" t="e">
        <f>'Row 39'!$N$15</f>
        <v>#DIV/0!</v>
      </c>
      <c r="BQ39" s="361" t="e">
        <f>'Row 39'!$P$15</f>
        <v>#DIV/0!</v>
      </c>
      <c r="BR39" s="249"/>
    </row>
    <row r="40" spans="1:70" x14ac:dyDescent="0.25">
      <c r="A40" s="248"/>
      <c r="B40" s="16"/>
      <c r="C40" s="17"/>
      <c r="D40" s="18"/>
      <c r="E40" s="19"/>
      <c r="F40" s="20" t="e">
        <f>'Row 40'!$N$17</f>
        <v>#DIV/0!</v>
      </c>
      <c r="G40" s="21" t="e">
        <f>'Row 40'!$P$17</f>
        <v>#DIV/0!</v>
      </c>
      <c r="H40" s="22" t="e">
        <f>'Row 40'!$N$19</f>
        <v>#DIV/0!</v>
      </c>
      <c r="I40" s="22" t="e">
        <f>'Row 40'!$P$19</f>
        <v>#DIV/0!</v>
      </c>
      <c r="J40" s="248"/>
      <c r="K40" s="23"/>
      <c r="L40" s="23"/>
      <c r="M40" s="24"/>
      <c r="N40" s="25"/>
      <c r="O40" s="24"/>
      <c r="P40" s="23"/>
      <c r="Q40" s="18"/>
      <c r="R40" s="19"/>
      <c r="S40" s="24"/>
      <c r="T40" s="19"/>
      <c r="U40" s="248"/>
      <c r="V40" s="18"/>
      <c r="W40" s="24"/>
      <c r="X40" s="24"/>
      <c r="Y40" s="24"/>
      <c r="Z40" s="24"/>
      <c r="AA40" s="26">
        <f>Cosmic!$AO$14</f>
        <v>0.19504856112476671</v>
      </c>
      <c r="AB40" s="26" t="e">
        <f>Cosmic!$AO$15</f>
        <v>#DIV/0!</v>
      </c>
      <c r="AC40" s="248"/>
      <c r="AD40" s="27"/>
      <c r="AE40" s="27"/>
      <c r="AF40" s="27"/>
      <c r="AG40" s="26" t="e">
        <f t="shared" si="3"/>
        <v>#DIV/0!</v>
      </c>
      <c r="AH40" s="24"/>
      <c r="AI40" s="24"/>
      <c r="AJ40" s="28" t="e">
        <f>Geometry!$F$40</f>
        <v>#VALUE!</v>
      </c>
      <c r="AK40" s="248"/>
      <c r="AL40" s="243" t="s">
        <v>67</v>
      </c>
      <c r="AM40" s="29"/>
      <c r="AN40" s="24"/>
      <c r="AO40" s="19"/>
      <c r="AP40" s="244"/>
      <c r="AQ40" s="247"/>
      <c r="AR40" s="35" t="e">
        <f>'Row 40'!$I$3</f>
        <v>#DIV/0!</v>
      </c>
      <c r="AS40" s="37" t="e">
        <f>'Row 40'!$K$3</f>
        <v>#DIV/0!</v>
      </c>
      <c r="AT40" s="37" t="e">
        <f>'Row 40'!$I$6</f>
        <v>#DIV/0!</v>
      </c>
      <c r="AU40" s="37" t="e">
        <f>'Row 40'!$K$6</f>
        <v>#DIV/0!</v>
      </c>
      <c r="AV40" s="37">
        <f>'Row 40'!$I$10</f>
        <v>0</v>
      </c>
      <c r="AW40" s="37">
        <f>'Row 40'!$K$10</f>
        <v>0</v>
      </c>
      <c r="AX40" s="248"/>
      <c r="AY40" s="39" t="e">
        <f>'Row 40'!$J$14</f>
        <v>#DIV/0!</v>
      </c>
      <c r="AZ40" s="39" t="e">
        <f>'Row 40'!$J$15</f>
        <v>#DIV/0!</v>
      </c>
      <c r="BA40" s="39" t="e">
        <f>'Row 40'!$K$14</f>
        <v>#DIV/0!</v>
      </c>
      <c r="BB40" s="39" t="e">
        <f>'Row 40'!$K$15</f>
        <v>#DIV/0!</v>
      </c>
      <c r="BC40" s="39" t="e">
        <f>'Row 40'!$L$14</f>
        <v>#DIV/0!</v>
      </c>
      <c r="BD40" s="39" t="e">
        <f>'Row 40'!$L$15</f>
        <v>#DIV/0!</v>
      </c>
      <c r="BE40" s="39" t="e">
        <f>'Row 40'!$J$16</f>
        <v>#DIV/0!</v>
      </c>
      <c r="BF40" s="39" t="e">
        <f>'Row 40'!$J$17</f>
        <v>#DIV/0!</v>
      </c>
      <c r="BG40" s="39" t="e">
        <f>'Row 40'!$K$16</f>
        <v>#DIV/0!</v>
      </c>
      <c r="BH40" s="39" t="e">
        <f>'Row 40'!$K$17</f>
        <v>#DIV/0!</v>
      </c>
      <c r="BI40" s="39" t="e">
        <f>'Row 40'!$L$16</f>
        <v>#DIV/0!</v>
      </c>
      <c r="BJ40" s="32" t="e">
        <f>'Row 40'!$L$17</f>
        <v>#DIV/0!</v>
      </c>
      <c r="BK40" s="33" t="e">
        <f t="shared" si="4"/>
        <v>#DIV/0!</v>
      </c>
      <c r="BL40" s="34" t="e">
        <f t="shared" si="5"/>
        <v>#DIV/0!</v>
      </c>
      <c r="BM40" s="248"/>
      <c r="BN40" s="361" t="e">
        <f>'Row 40'!$N$13</f>
        <v>#DIV/0!</v>
      </c>
      <c r="BO40" s="361" t="e">
        <f>'Row 40'!$P$13</f>
        <v>#DIV/0!</v>
      </c>
      <c r="BP40" s="361" t="e">
        <f>'Row 40'!$N$15</f>
        <v>#DIV/0!</v>
      </c>
      <c r="BQ40" s="361" t="e">
        <f>'Row 40'!$P$15</f>
        <v>#DIV/0!</v>
      </c>
      <c r="BR40" s="249"/>
    </row>
    <row r="41" spans="1:70" x14ac:dyDescent="0.25">
      <c r="A41" s="248"/>
      <c r="B41" s="16"/>
      <c r="C41" s="17"/>
      <c r="D41" s="18"/>
      <c r="E41" s="19"/>
      <c r="F41" s="20" t="e">
        <f>'Row 41'!$N$17</f>
        <v>#DIV/0!</v>
      </c>
      <c r="G41" s="21" t="e">
        <f>'Row 41'!$P$17</f>
        <v>#DIV/0!</v>
      </c>
      <c r="H41" s="22" t="e">
        <f>'Row 41'!$N$19</f>
        <v>#DIV/0!</v>
      </c>
      <c r="I41" s="22" t="e">
        <f>'Row 41'!$P$19</f>
        <v>#DIV/0!</v>
      </c>
      <c r="J41" s="248"/>
      <c r="K41" s="23"/>
      <c r="L41" s="23"/>
      <c r="M41" s="24"/>
      <c r="N41" s="25"/>
      <c r="O41" s="24"/>
      <c r="P41" s="23"/>
      <c r="Q41" s="18"/>
      <c r="R41" s="19"/>
      <c r="S41" s="24"/>
      <c r="T41" s="19"/>
      <c r="U41" s="248"/>
      <c r="V41" s="18"/>
      <c r="W41" s="24"/>
      <c r="X41" s="24"/>
      <c r="Y41" s="24"/>
      <c r="Z41" s="24"/>
      <c r="AA41" s="26">
        <f>Cosmic!$AP$14</f>
        <v>0.19504856112476671</v>
      </c>
      <c r="AB41" s="26" t="e">
        <f>Cosmic!$AP$15</f>
        <v>#DIV/0!</v>
      </c>
      <c r="AC41" s="248"/>
      <c r="AD41" s="27"/>
      <c r="AE41" s="27"/>
      <c r="AF41" s="27"/>
      <c r="AG41" s="26" t="e">
        <f t="shared" si="3"/>
        <v>#DIV/0!</v>
      </c>
      <c r="AH41" s="24"/>
      <c r="AI41" s="24"/>
      <c r="AJ41" s="28" t="e">
        <f>Geometry!$F$41</f>
        <v>#VALUE!</v>
      </c>
      <c r="AK41" s="248"/>
      <c r="AL41" s="243" t="s">
        <v>67</v>
      </c>
      <c r="AM41" s="29"/>
      <c r="AN41" s="24"/>
      <c r="AO41" s="19"/>
      <c r="AP41" s="244"/>
      <c r="AQ41" s="247"/>
      <c r="AR41" s="35" t="e">
        <f>'Row 41'!$I$3</f>
        <v>#DIV/0!</v>
      </c>
      <c r="AS41" s="37" t="e">
        <f>'Row 41'!$K$3</f>
        <v>#DIV/0!</v>
      </c>
      <c r="AT41" s="37" t="e">
        <f>'Row 41'!$I$6</f>
        <v>#DIV/0!</v>
      </c>
      <c r="AU41" s="37" t="e">
        <f>'Row 41'!$K$6</f>
        <v>#DIV/0!</v>
      </c>
      <c r="AV41" s="37">
        <f>'Row 41'!$I$10</f>
        <v>0</v>
      </c>
      <c r="AW41" s="37">
        <f>'Row 41'!$K$10</f>
        <v>0</v>
      </c>
      <c r="AX41" s="248"/>
      <c r="AY41" s="39" t="e">
        <f>'Row 41'!$J$14</f>
        <v>#DIV/0!</v>
      </c>
      <c r="AZ41" s="39" t="e">
        <f>'Row 41'!$J$15</f>
        <v>#DIV/0!</v>
      </c>
      <c r="BA41" s="39" t="e">
        <f>'Row 41'!$K$14</f>
        <v>#DIV/0!</v>
      </c>
      <c r="BB41" s="39" t="e">
        <f>'Row 41'!$K$15</f>
        <v>#DIV/0!</v>
      </c>
      <c r="BC41" s="39" t="e">
        <f>'Row 41'!$L$14</f>
        <v>#DIV/0!</v>
      </c>
      <c r="BD41" s="39" t="e">
        <f>'Row 41'!$L$15</f>
        <v>#DIV/0!</v>
      </c>
      <c r="BE41" s="39" t="e">
        <f>'Row 41'!$J$16</f>
        <v>#DIV/0!</v>
      </c>
      <c r="BF41" s="39" t="e">
        <f>'Row 41'!$J$17</f>
        <v>#DIV/0!</v>
      </c>
      <c r="BG41" s="39" t="e">
        <f>'Row 41'!$K$16</f>
        <v>#DIV/0!</v>
      </c>
      <c r="BH41" s="39" t="e">
        <f>'Row 41'!$K$17</f>
        <v>#DIV/0!</v>
      </c>
      <c r="BI41" s="39" t="e">
        <f>'Row 41'!$L$16</f>
        <v>#DIV/0!</v>
      </c>
      <c r="BJ41" s="32" t="e">
        <f>'Row 41'!$L$17</f>
        <v>#DIV/0!</v>
      </c>
      <c r="BK41" s="33" t="e">
        <f t="shared" si="4"/>
        <v>#DIV/0!</v>
      </c>
      <c r="BL41" s="34" t="e">
        <f t="shared" si="5"/>
        <v>#DIV/0!</v>
      </c>
      <c r="BM41" s="248"/>
      <c r="BN41" s="361" t="e">
        <f>'Row 41'!$N$13</f>
        <v>#DIV/0!</v>
      </c>
      <c r="BO41" s="361" t="e">
        <f>'Row 41'!$P$13</f>
        <v>#DIV/0!</v>
      </c>
      <c r="BP41" s="361" t="e">
        <f>'Row 41'!$N$15</f>
        <v>#DIV/0!</v>
      </c>
      <c r="BQ41" s="361" t="e">
        <f>'Row 41'!$P$15</f>
        <v>#DIV/0!</v>
      </c>
      <c r="BR41" s="249"/>
    </row>
    <row r="42" spans="1:70" x14ac:dyDescent="0.25">
      <c r="A42" s="248"/>
      <c r="B42" s="16"/>
      <c r="C42" s="17"/>
      <c r="D42" s="18"/>
      <c r="E42" s="19"/>
      <c r="F42" s="20" t="e">
        <f>'Row 42'!$N$17</f>
        <v>#DIV/0!</v>
      </c>
      <c r="G42" s="21" t="e">
        <f>'Row 42'!$P$17</f>
        <v>#DIV/0!</v>
      </c>
      <c r="H42" s="22" t="e">
        <f>'Row 42'!$N$19</f>
        <v>#DIV/0!</v>
      </c>
      <c r="I42" s="22" t="e">
        <f>'Row 42'!$P$19</f>
        <v>#DIV/0!</v>
      </c>
      <c r="J42" s="248"/>
      <c r="K42" s="23"/>
      <c r="L42" s="23"/>
      <c r="M42" s="24"/>
      <c r="N42" s="25"/>
      <c r="O42" s="24"/>
      <c r="P42" s="23"/>
      <c r="Q42" s="18"/>
      <c r="R42" s="19"/>
      <c r="S42" s="24"/>
      <c r="T42" s="19"/>
      <c r="U42" s="248"/>
      <c r="V42" s="18"/>
      <c r="W42" s="24"/>
      <c r="X42" s="24"/>
      <c r="Y42" s="24"/>
      <c r="Z42" s="24"/>
      <c r="AA42" s="26">
        <f>Cosmic!$AQ$14</f>
        <v>0.19504856112476671</v>
      </c>
      <c r="AB42" s="26" t="e">
        <f>Cosmic!$AQ$15</f>
        <v>#DIV/0!</v>
      </c>
      <c r="AC42" s="248"/>
      <c r="AD42" s="27"/>
      <c r="AE42" s="27"/>
      <c r="AF42" s="27"/>
      <c r="AG42" s="26" t="e">
        <f t="shared" si="3"/>
        <v>#DIV/0!</v>
      </c>
      <c r="AH42" s="24"/>
      <c r="AI42" s="24"/>
      <c r="AJ42" s="28" t="e">
        <f>Geometry!$F$42</f>
        <v>#VALUE!</v>
      </c>
      <c r="AK42" s="248"/>
      <c r="AL42" s="243" t="s">
        <v>67</v>
      </c>
      <c r="AM42" s="29"/>
      <c r="AN42" s="24"/>
      <c r="AO42" s="19"/>
      <c r="AP42" s="244"/>
      <c r="AQ42" s="247"/>
      <c r="AR42" s="35" t="e">
        <f>'Row 42'!$I$3</f>
        <v>#DIV/0!</v>
      </c>
      <c r="AS42" s="37" t="e">
        <f>'Row 42'!$K$3</f>
        <v>#DIV/0!</v>
      </c>
      <c r="AT42" s="37" t="e">
        <f>'Row 42'!$I$6</f>
        <v>#DIV/0!</v>
      </c>
      <c r="AU42" s="37" t="e">
        <f>'Row 42'!$K$6</f>
        <v>#DIV/0!</v>
      </c>
      <c r="AV42" s="37">
        <f>'Row 42'!$I$10</f>
        <v>0</v>
      </c>
      <c r="AW42" s="37">
        <f>'Row 42'!$K$10</f>
        <v>0</v>
      </c>
      <c r="AX42" s="248"/>
      <c r="AY42" s="39" t="e">
        <f>'Row 42'!$J$14</f>
        <v>#DIV/0!</v>
      </c>
      <c r="AZ42" s="39" t="e">
        <f>'Row 42'!$J$15</f>
        <v>#DIV/0!</v>
      </c>
      <c r="BA42" s="39" t="e">
        <f>'Row 42'!$K$14</f>
        <v>#DIV/0!</v>
      </c>
      <c r="BB42" s="39" t="e">
        <f>'Row 42'!$K$15</f>
        <v>#DIV/0!</v>
      </c>
      <c r="BC42" s="39" t="e">
        <f>'Row 42'!$L$14</f>
        <v>#DIV/0!</v>
      </c>
      <c r="BD42" s="39" t="e">
        <f>'Row 42'!$L$15</f>
        <v>#DIV/0!</v>
      </c>
      <c r="BE42" s="39" t="e">
        <f>'Row 42'!$J$16</f>
        <v>#DIV/0!</v>
      </c>
      <c r="BF42" s="39" t="e">
        <f>'Row 42'!$J$17</f>
        <v>#DIV/0!</v>
      </c>
      <c r="BG42" s="39" t="e">
        <f>'Row 42'!$K$16</f>
        <v>#DIV/0!</v>
      </c>
      <c r="BH42" s="39" t="e">
        <f>'Row 42'!$K$17</f>
        <v>#DIV/0!</v>
      </c>
      <c r="BI42" s="39" t="e">
        <f>'Row 42'!$L$16</f>
        <v>#DIV/0!</v>
      </c>
      <c r="BJ42" s="32" t="e">
        <f>'Row 42'!$L$17</f>
        <v>#DIV/0!</v>
      </c>
      <c r="BK42" s="33" t="e">
        <f t="shared" si="4"/>
        <v>#DIV/0!</v>
      </c>
      <c r="BL42" s="34" t="e">
        <f t="shared" si="5"/>
        <v>#DIV/0!</v>
      </c>
      <c r="BM42" s="248"/>
      <c r="BN42" s="361" t="e">
        <f>'Row 42'!$N$13</f>
        <v>#DIV/0!</v>
      </c>
      <c r="BO42" s="361" t="e">
        <f>'Row 42'!$P$13</f>
        <v>#DIV/0!</v>
      </c>
      <c r="BP42" s="361" t="e">
        <f>'Row 42'!$N$15</f>
        <v>#DIV/0!</v>
      </c>
      <c r="BQ42" s="361" t="e">
        <f>'Row 42'!$P$15</f>
        <v>#DIV/0!</v>
      </c>
      <c r="BR42" s="249"/>
    </row>
    <row r="43" spans="1:70" x14ac:dyDescent="0.25">
      <c r="A43" s="248"/>
      <c r="B43" s="16"/>
      <c r="C43" s="17"/>
      <c r="D43" s="18"/>
      <c r="E43" s="19"/>
      <c r="F43" s="20" t="e">
        <f>'Row 43'!$N$17</f>
        <v>#DIV/0!</v>
      </c>
      <c r="G43" s="21" t="e">
        <f>'Row 43'!$P$17</f>
        <v>#DIV/0!</v>
      </c>
      <c r="H43" s="22" t="e">
        <f>'Row 43'!$N$19</f>
        <v>#DIV/0!</v>
      </c>
      <c r="I43" s="22" t="e">
        <f>'Row 43'!$P$19</f>
        <v>#DIV/0!</v>
      </c>
      <c r="J43" s="248"/>
      <c r="K43" s="23"/>
      <c r="L43" s="23"/>
      <c r="M43" s="24"/>
      <c r="N43" s="25"/>
      <c r="O43" s="24"/>
      <c r="P43" s="23"/>
      <c r="Q43" s="18"/>
      <c r="R43" s="19"/>
      <c r="S43" s="24"/>
      <c r="T43" s="19"/>
      <c r="U43" s="248"/>
      <c r="V43" s="18"/>
      <c r="W43" s="24"/>
      <c r="X43" s="24"/>
      <c r="Y43" s="24"/>
      <c r="Z43" s="24"/>
      <c r="AA43" s="26">
        <f>Cosmic!$AR$14</f>
        <v>0.19504856112476671</v>
      </c>
      <c r="AB43" s="26" t="e">
        <f>Cosmic!$AR$15</f>
        <v>#DIV/0!</v>
      </c>
      <c r="AC43" s="248"/>
      <c r="AD43" s="27"/>
      <c r="AE43" s="27"/>
      <c r="AF43" s="27"/>
      <c r="AG43" s="26" t="e">
        <f t="shared" si="3"/>
        <v>#DIV/0!</v>
      </c>
      <c r="AH43" s="24"/>
      <c r="AI43" s="24"/>
      <c r="AJ43" s="28" t="e">
        <f>Geometry!$F$43</f>
        <v>#VALUE!</v>
      </c>
      <c r="AK43" s="248"/>
      <c r="AL43" s="243" t="s">
        <v>67</v>
      </c>
      <c r="AM43" s="29"/>
      <c r="AN43" s="24"/>
      <c r="AO43" s="19"/>
      <c r="AP43" s="244"/>
      <c r="AQ43" s="247"/>
      <c r="AR43" s="35" t="e">
        <f>'Row 43'!$I$3</f>
        <v>#DIV/0!</v>
      </c>
      <c r="AS43" s="37" t="e">
        <f>'Row 43'!$K$3</f>
        <v>#DIV/0!</v>
      </c>
      <c r="AT43" s="37" t="e">
        <f>'Row 43'!$I$6</f>
        <v>#DIV/0!</v>
      </c>
      <c r="AU43" s="37" t="e">
        <f>'Row 43'!$K$6</f>
        <v>#DIV/0!</v>
      </c>
      <c r="AV43" s="37">
        <f>'Row 43'!$I$10</f>
        <v>0</v>
      </c>
      <c r="AW43" s="37">
        <f>'Row 43'!$K$10</f>
        <v>0</v>
      </c>
      <c r="AX43" s="248"/>
      <c r="AY43" s="39" t="e">
        <f>'Row 43'!$J$14</f>
        <v>#DIV/0!</v>
      </c>
      <c r="AZ43" s="39" t="e">
        <f>'Row 43'!$J$15</f>
        <v>#DIV/0!</v>
      </c>
      <c r="BA43" s="39" t="e">
        <f>'Row 43'!$K$14</f>
        <v>#DIV/0!</v>
      </c>
      <c r="BB43" s="39" t="e">
        <f>'Row 43'!$K$15</f>
        <v>#DIV/0!</v>
      </c>
      <c r="BC43" s="39" t="e">
        <f>'Row 43'!$L$14</f>
        <v>#DIV/0!</v>
      </c>
      <c r="BD43" s="39" t="e">
        <f>'Row 43'!$L$15</f>
        <v>#DIV/0!</v>
      </c>
      <c r="BE43" s="39" t="e">
        <f>'Row 43'!$J$16</f>
        <v>#DIV/0!</v>
      </c>
      <c r="BF43" s="39" t="e">
        <f>'Row 43'!$J$17</f>
        <v>#DIV/0!</v>
      </c>
      <c r="BG43" s="39" t="e">
        <f>'Row 43'!$K$16</f>
        <v>#DIV/0!</v>
      </c>
      <c r="BH43" s="39" t="e">
        <f>'Row 43'!$K$17</f>
        <v>#DIV/0!</v>
      </c>
      <c r="BI43" s="39" t="e">
        <f>'Row 43'!$L$16</f>
        <v>#DIV/0!</v>
      </c>
      <c r="BJ43" s="32" t="e">
        <f>'Row 43'!$L$17</f>
        <v>#DIV/0!</v>
      </c>
      <c r="BK43" s="33" t="e">
        <f t="shared" si="4"/>
        <v>#DIV/0!</v>
      </c>
      <c r="BL43" s="34" t="e">
        <f t="shared" si="5"/>
        <v>#DIV/0!</v>
      </c>
      <c r="BM43" s="248"/>
      <c r="BN43" s="361" t="e">
        <f>'Row 43'!$N$13</f>
        <v>#DIV/0!</v>
      </c>
      <c r="BO43" s="361" t="e">
        <f>'Row 43'!$P$13</f>
        <v>#DIV/0!</v>
      </c>
      <c r="BP43" s="361" t="e">
        <f>'Row 43'!$N$15</f>
        <v>#DIV/0!</v>
      </c>
      <c r="BQ43" s="361" t="e">
        <f>'Row 43'!$P$15</f>
        <v>#DIV/0!</v>
      </c>
      <c r="BR43" s="249"/>
    </row>
    <row r="44" spans="1:70" x14ac:dyDescent="0.25">
      <c r="A44" s="248"/>
      <c r="B44" s="16"/>
      <c r="C44" s="17"/>
      <c r="D44" s="18"/>
      <c r="E44" s="19"/>
      <c r="F44" s="20" t="e">
        <f>'Row 44'!$N$17</f>
        <v>#DIV/0!</v>
      </c>
      <c r="G44" s="21" t="e">
        <f>'Row 44'!$P$17</f>
        <v>#DIV/0!</v>
      </c>
      <c r="H44" s="22" t="e">
        <f>'Row 44'!$N$19</f>
        <v>#DIV/0!</v>
      </c>
      <c r="I44" s="22" t="e">
        <f>'Row 44'!$P$19</f>
        <v>#DIV/0!</v>
      </c>
      <c r="J44" s="248"/>
      <c r="K44" s="23"/>
      <c r="L44" s="23"/>
      <c r="M44" s="24"/>
      <c r="N44" s="25"/>
      <c r="O44" s="24"/>
      <c r="P44" s="23"/>
      <c r="Q44" s="18"/>
      <c r="R44" s="19"/>
      <c r="S44" s="24"/>
      <c r="T44" s="19"/>
      <c r="U44" s="248"/>
      <c r="V44" s="18"/>
      <c r="W44" s="24"/>
      <c r="X44" s="24"/>
      <c r="Y44" s="24"/>
      <c r="Z44" s="24"/>
      <c r="AA44" s="26">
        <f>Cosmic!$AS$14</f>
        <v>0.19504856112476671</v>
      </c>
      <c r="AB44" s="26" t="e">
        <f>Cosmic!$AS$15</f>
        <v>#DIV/0!</v>
      </c>
      <c r="AC44" s="248"/>
      <c r="AD44" s="27"/>
      <c r="AE44" s="27"/>
      <c r="AF44" s="27"/>
      <c r="AG44" s="26" t="e">
        <f t="shared" si="3"/>
        <v>#DIV/0!</v>
      </c>
      <c r="AH44" s="24"/>
      <c r="AI44" s="24"/>
      <c r="AJ44" s="28" t="e">
        <f>Geometry!$F$44</f>
        <v>#VALUE!</v>
      </c>
      <c r="AK44" s="248"/>
      <c r="AL44" s="243" t="s">
        <v>67</v>
      </c>
      <c r="AM44" s="29"/>
      <c r="AN44" s="24"/>
      <c r="AO44" s="19"/>
      <c r="AP44" s="244"/>
      <c r="AQ44" s="247"/>
      <c r="AR44" s="35" t="e">
        <f>'Row 44'!$I$3</f>
        <v>#DIV/0!</v>
      </c>
      <c r="AS44" s="37" t="e">
        <f>'Row 44'!$K$3</f>
        <v>#DIV/0!</v>
      </c>
      <c r="AT44" s="37" t="e">
        <f>'Row 44'!$I$6</f>
        <v>#DIV/0!</v>
      </c>
      <c r="AU44" s="37" t="e">
        <f>'Row 44'!$K$6</f>
        <v>#DIV/0!</v>
      </c>
      <c r="AV44" s="37">
        <f>'Row 44'!$I$10</f>
        <v>0</v>
      </c>
      <c r="AW44" s="37">
        <f>'Row 44'!$K$10</f>
        <v>0</v>
      </c>
      <c r="AX44" s="248"/>
      <c r="AY44" s="39" t="e">
        <f>'Row 44'!$J$14</f>
        <v>#DIV/0!</v>
      </c>
      <c r="AZ44" s="39" t="e">
        <f>'Row 44'!$J$15</f>
        <v>#DIV/0!</v>
      </c>
      <c r="BA44" s="39" t="e">
        <f>'Row 44'!$K$14</f>
        <v>#DIV/0!</v>
      </c>
      <c r="BB44" s="39" t="e">
        <f>'Row 44'!$K$15</f>
        <v>#DIV/0!</v>
      </c>
      <c r="BC44" s="39" t="e">
        <f>'Row 44'!$L$14</f>
        <v>#DIV/0!</v>
      </c>
      <c r="BD44" s="39" t="e">
        <f>'Row 44'!$L$15</f>
        <v>#DIV/0!</v>
      </c>
      <c r="BE44" s="39" t="e">
        <f>'Row 44'!$J$16</f>
        <v>#DIV/0!</v>
      </c>
      <c r="BF44" s="39" t="e">
        <f>'Row 44'!$J$17</f>
        <v>#DIV/0!</v>
      </c>
      <c r="BG44" s="39" t="e">
        <f>'Row 44'!$K$16</f>
        <v>#DIV/0!</v>
      </c>
      <c r="BH44" s="39" t="e">
        <f>'Row 44'!$K$17</f>
        <v>#DIV/0!</v>
      </c>
      <c r="BI44" s="39" t="e">
        <f>'Row 44'!$L$16</f>
        <v>#DIV/0!</v>
      </c>
      <c r="BJ44" s="32" t="e">
        <f>'Row 44'!$L$17</f>
        <v>#DIV/0!</v>
      </c>
      <c r="BK44" s="33" t="e">
        <f t="shared" si="4"/>
        <v>#DIV/0!</v>
      </c>
      <c r="BL44" s="34" t="e">
        <f t="shared" si="5"/>
        <v>#DIV/0!</v>
      </c>
      <c r="BM44" s="248"/>
      <c r="BN44" s="361" t="e">
        <f>'Row 44'!$N$13</f>
        <v>#DIV/0!</v>
      </c>
      <c r="BO44" s="361" t="e">
        <f>'Row 44'!$P$13</f>
        <v>#DIV/0!</v>
      </c>
      <c r="BP44" s="361" t="e">
        <f>'Row 44'!$N$15</f>
        <v>#DIV/0!</v>
      </c>
      <c r="BQ44" s="361" t="e">
        <f>'Row 44'!$P$15</f>
        <v>#DIV/0!</v>
      </c>
      <c r="BR44" s="249"/>
    </row>
    <row r="45" spans="1:70" x14ac:dyDescent="0.25">
      <c r="A45" s="248"/>
      <c r="B45" s="16"/>
      <c r="C45" s="17"/>
      <c r="D45" s="18"/>
      <c r="E45" s="19"/>
      <c r="F45" s="20" t="e">
        <f>'Row 45'!$N$17</f>
        <v>#DIV/0!</v>
      </c>
      <c r="G45" s="21" t="e">
        <f>'Row 45'!$P$17</f>
        <v>#DIV/0!</v>
      </c>
      <c r="H45" s="22" t="e">
        <f>'Row 45'!$N$19</f>
        <v>#DIV/0!</v>
      </c>
      <c r="I45" s="22" t="e">
        <f>'Row 45'!$P$19</f>
        <v>#DIV/0!</v>
      </c>
      <c r="J45" s="248"/>
      <c r="K45" s="23"/>
      <c r="L45" s="23"/>
      <c r="M45" s="24"/>
      <c r="N45" s="25"/>
      <c r="O45" s="24"/>
      <c r="P45" s="23"/>
      <c r="Q45" s="18"/>
      <c r="R45" s="19"/>
      <c r="S45" s="24"/>
      <c r="T45" s="19"/>
      <c r="U45" s="248"/>
      <c r="V45" s="18"/>
      <c r="W45" s="24"/>
      <c r="X45" s="24"/>
      <c r="Y45" s="24"/>
      <c r="Z45" s="24"/>
      <c r="AA45" s="26">
        <f>Cosmic!$AT$14</f>
        <v>0.19504856112476671</v>
      </c>
      <c r="AB45" s="26" t="e">
        <f>Cosmic!$AT$15</f>
        <v>#DIV/0!</v>
      </c>
      <c r="AC45" s="248"/>
      <c r="AD45" s="27"/>
      <c r="AE45" s="27"/>
      <c r="AF45" s="27"/>
      <c r="AG45" s="26" t="e">
        <f t="shared" si="3"/>
        <v>#DIV/0!</v>
      </c>
      <c r="AH45" s="24"/>
      <c r="AI45" s="24"/>
      <c r="AJ45" s="28" t="e">
        <f>Geometry!$F$45</f>
        <v>#VALUE!</v>
      </c>
      <c r="AK45" s="248"/>
      <c r="AL45" s="243" t="s">
        <v>67</v>
      </c>
      <c r="AM45" s="29"/>
      <c r="AN45" s="24"/>
      <c r="AO45" s="19"/>
      <c r="AP45" s="244"/>
      <c r="AQ45" s="247"/>
      <c r="AR45" s="35" t="e">
        <f>'Row 45'!$I$3</f>
        <v>#DIV/0!</v>
      </c>
      <c r="AS45" s="37" t="e">
        <f>'Row 45'!$K$3</f>
        <v>#DIV/0!</v>
      </c>
      <c r="AT45" s="37" t="e">
        <f>'Row 45'!$I$6</f>
        <v>#DIV/0!</v>
      </c>
      <c r="AU45" s="37" t="e">
        <f>'Row 45'!$K$6</f>
        <v>#DIV/0!</v>
      </c>
      <c r="AV45" s="37">
        <f>'Row 45'!$I$10</f>
        <v>0</v>
      </c>
      <c r="AW45" s="37">
        <f>'Row 45'!$K$10</f>
        <v>0</v>
      </c>
      <c r="AX45" s="248"/>
      <c r="AY45" s="39" t="e">
        <f>'Row 45'!$J$14</f>
        <v>#DIV/0!</v>
      </c>
      <c r="AZ45" s="39" t="e">
        <f>'Row 45'!$J$15</f>
        <v>#DIV/0!</v>
      </c>
      <c r="BA45" s="39" t="e">
        <f>'Row 45'!$K$14</f>
        <v>#DIV/0!</v>
      </c>
      <c r="BB45" s="39" t="e">
        <f>'Row 45'!$K$15</f>
        <v>#DIV/0!</v>
      </c>
      <c r="BC45" s="39" t="e">
        <f>'Row 45'!$L$14</f>
        <v>#DIV/0!</v>
      </c>
      <c r="BD45" s="39" t="e">
        <f>'Row 45'!$L$15</f>
        <v>#DIV/0!</v>
      </c>
      <c r="BE45" s="39" t="e">
        <f>'Row 45'!$J$16</f>
        <v>#DIV/0!</v>
      </c>
      <c r="BF45" s="39" t="e">
        <f>'Row 45'!$J$17</f>
        <v>#DIV/0!</v>
      </c>
      <c r="BG45" s="39" t="e">
        <f>'Row 45'!$K$16</f>
        <v>#DIV/0!</v>
      </c>
      <c r="BH45" s="39" t="e">
        <f>'Row 45'!$K$17</f>
        <v>#DIV/0!</v>
      </c>
      <c r="BI45" s="39" t="e">
        <f>'Row 45'!$L$16</f>
        <v>#DIV/0!</v>
      </c>
      <c r="BJ45" s="32" t="e">
        <f>'Row 45'!$L$17</f>
        <v>#DIV/0!</v>
      </c>
      <c r="BK45" s="33" t="e">
        <f t="shared" si="4"/>
        <v>#DIV/0!</v>
      </c>
      <c r="BL45" s="34" t="e">
        <f t="shared" si="5"/>
        <v>#DIV/0!</v>
      </c>
      <c r="BM45" s="248"/>
      <c r="BN45" s="361" t="e">
        <f>'Row 45'!$N$13</f>
        <v>#DIV/0!</v>
      </c>
      <c r="BO45" s="361" t="e">
        <f>'Row 45'!$P$13</f>
        <v>#DIV/0!</v>
      </c>
      <c r="BP45" s="361" t="e">
        <f>'Row 45'!$N$15</f>
        <v>#DIV/0!</v>
      </c>
      <c r="BQ45" s="361" t="e">
        <f>'Row 45'!$P$15</f>
        <v>#DIV/0!</v>
      </c>
      <c r="BR45" s="249"/>
    </row>
    <row r="46" spans="1:70" x14ac:dyDescent="0.25">
      <c r="A46" s="248"/>
      <c r="B46" s="16"/>
      <c r="C46" s="17"/>
      <c r="D46" s="18"/>
      <c r="E46" s="19"/>
      <c r="F46" s="20" t="e">
        <f>'Row 46'!$N$17</f>
        <v>#DIV/0!</v>
      </c>
      <c r="G46" s="21" t="e">
        <f>'Row 46'!$P$17</f>
        <v>#DIV/0!</v>
      </c>
      <c r="H46" s="22" t="e">
        <f>'Row 46'!$N$19</f>
        <v>#DIV/0!</v>
      </c>
      <c r="I46" s="22" t="e">
        <f>'Row 46'!$P$19</f>
        <v>#DIV/0!</v>
      </c>
      <c r="J46" s="248"/>
      <c r="K46" s="23"/>
      <c r="L46" s="23"/>
      <c r="M46" s="24"/>
      <c r="N46" s="25"/>
      <c r="O46" s="24"/>
      <c r="P46" s="23"/>
      <c r="Q46" s="18"/>
      <c r="R46" s="19"/>
      <c r="S46" s="24"/>
      <c r="T46" s="19"/>
      <c r="U46" s="248"/>
      <c r="V46" s="18"/>
      <c r="W46" s="24"/>
      <c r="X46" s="24"/>
      <c r="Y46" s="24"/>
      <c r="Z46" s="24"/>
      <c r="AA46" s="26">
        <f>Cosmic!$AU$14</f>
        <v>0.19504856112476671</v>
      </c>
      <c r="AB46" s="26" t="e">
        <f>Cosmic!$AU$15</f>
        <v>#DIV/0!</v>
      </c>
      <c r="AC46" s="248"/>
      <c r="AD46" s="27"/>
      <c r="AE46" s="27"/>
      <c r="AF46" s="27"/>
      <c r="AG46" s="26" t="e">
        <f t="shared" si="3"/>
        <v>#DIV/0!</v>
      </c>
      <c r="AH46" s="24"/>
      <c r="AI46" s="24"/>
      <c r="AJ46" s="28" t="e">
        <f>Geometry!$F$46</f>
        <v>#VALUE!</v>
      </c>
      <c r="AK46" s="248"/>
      <c r="AL46" s="243" t="s">
        <v>67</v>
      </c>
      <c r="AM46" s="29"/>
      <c r="AN46" s="24"/>
      <c r="AO46" s="19"/>
      <c r="AP46" s="244"/>
      <c r="AQ46" s="247"/>
      <c r="AR46" s="35" t="e">
        <f>'Row 46'!$I$3</f>
        <v>#DIV/0!</v>
      </c>
      <c r="AS46" s="37" t="e">
        <f>'Row 46'!$K$3</f>
        <v>#DIV/0!</v>
      </c>
      <c r="AT46" s="37" t="e">
        <f>'Row 46'!$I$6</f>
        <v>#DIV/0!</v>
      </c>
      <c r="AU46" s="37" t="e">
        <f>'Row 46'!$K$6</f>
        <v>#DIV/0!</v>
      </c>
      <c r="AV46" s="37">
        <f>'Row 46'!$I$10</f>
        <v>0</v>
      </c>
      <c r="AW46" s="37">
        <f>'Row 46'!$K$10</f>
        <v>0</v>
      </c>
      <c r="AX46" s="248"/>
      <c r="AY46" s="39" t="e">
        <f>'Row 46'!$J$14</f>
        <v>#DIV/0!</v>
      </c>
      <c r="AZ46" s="39" t="e">
        <f>'Row 46'!$J$15</f>
        <v>#DIV/0!</v>
      </c>
      <c r="BA46" s="39" t="e">
        <f>'Row 46'!$K$14</f>
        <v>#DIV/0!</v>
      </c>
      <c r="BB46" s="39" t="e">
        <f>'Row 46'!$K$15</f>
        <v>#DIV/0!</v>
      </c>
      <c r="BC46" s="39" t="e">
        <f>'Row 46'!$L$14</f>
        <v>#DIV/0!</v>
      </c>
      <c r="BD46" s="39" t="e">
        <f>'Row 46'!$L$15</f>
        <v>#DIV/0!</v>
      </c>
      <c r="BE46" s="39" t="e">
        <f>'Row 46'!$J$16</f>
        <v>#DIV/0!</v>
      </c>
      <c r="BF46" s="39" t="e">
        <f>'Row 46'!$J$17</f>
        <v>#DIV/0!</v>
      </c>
      <c r="BG46" s="39" t="e">
        <f>'Row 46'!$K$16</f>
        <v>#DIV/0!</v>
      </c>
      <c r="BH46" s="39" t="e">
        <f>'Row 46'!$K$17</f>
        <v>#DIV/0!</v>
      </c>
      <c r="BI46" s="39" t="e">
        <f>'Row 46'!$L$16</f>
        <v>#DIV/0!</v>
      </c>
      <c r="BJ46" s="32" t="e">
        <f>'Row 46'!$L$17</f>
        <v>#DIV/0!</v>
      </c>
      <c r="BK46" s="33" t="e">
        <f t="shared" si="4"/>
        <v>#DIV/0!</v>
      </c>
      <c r="BL46" s="34" t="e">
        <f t="shared" si="5"/>
        <v>#DIV/0!</v>
      </c>
      <c r="BM46" s="248"/>
      <c r="BN46" s="361" t="e">
        <f>'Row 46'!$N$13</f>
        <v>#DIV/0!</v>
      </c>
      <c r="BO46" s="361" t="e">
        <f>'Row 46'!$P$13</f>
        <v>#DIV/0!</v>
      </c>
      <c r="BP46" s="361" t="e">
        <f>'Row 46'!$N$15</f>
        <v>#DIV/0!</v>
      </c>
      <c r="BQ46" s="361" t="e">
        <f>'Row 46'!$P$15</f>
        <v>#DIV/0!</v>
      </c>
      <c r="BR46" s="249"/>
    </row>
    <row r="47" spans="1:70" x14ac:dyDescent="0.25">
      <c r="A47" s="248"/>
      <c r="B47" s="16"/>
      <c r="C47" s="17"/>
      <c r="D47" s="18"/>
      <c r="E47" s="19"/>
      <c r="F47" s="20" t="e">
        <f>'Row 47'!$N$17</f>
        <v>#DIV/0!</v>
      </c>
      <c r="G47" s="21" t="e">
        <f>'Row 47'!$P$17</f>
        <v>#DIV/0!</v>
      </c>
      <c r="H47" s="22" t="e">
        <f>'Row 47'!$N$19</f>
        <v>#DIV/0!</v>
      </c>
      <c r="I47" s="22" t="e">
        <f>'Row 47'!$P$19</f>
        <v>#DIV/0!</v>
      </c>
      <c r="J47" s="248"/>
      <c r="K47" s="23"/>
      <c r="L47" s="23"/>
      <c r="M47" s="24"/>
      <c r="N47" s="25"/>
      <c r="O47" s="24"/>
      <c r="P47" s="23"/>
      <c r="Q47" s="18"/>
      <c r="R47" s="19"/>
      <c r="S47" s="24"/>
      <c r="T47" s="19"/>
      <c r="U47" s="248"/>
      <c r="V47" s="18"/>
      <c r="W47" s="24"/>
      <c r="X47" s="24"/>
      <c r="Y47" s="24"/>
      <c r="Z47" s="24"/>
      <c r="AA47" s="26">
        <f>Cosmic!$AV$14</f>
        <v>0.19504856112476671</v>
      </c>
      <c r="AB47" s="26" t="e">
        <f>Cosmic!$AV$15</f>
        <v>#DIV/0!</v>
      </c>
      <c r="AC47" s="248"/>
      <c r="AD47" s="27"/>
      <c r="AE47" s="27"/>
      <c r="AF47" s="27"/>
      <c r="AG47" s="26" t="e">
        <f t="shared" si="3"/>
        <v>#DIV/0!</v>
      </c>
      <c r="AH47" s="24"/>
      <c r="AI47" s="24"/>
      <c r="AJ47" s="28" t="e">
        <f>Geometry!$F$47</f>
        <v>#VALUE!</v>
      </c>
      <c r="AK47" s="248"/>
      <c r="AL47" s="243" t="s">
        <v>67</v>
      </c>
      <c r="AM47" s="29"/>
      <c r="AN47" s="24"/>
      <c r="AO47" s="19"/>
      <c r="AP47" s="244"/>
      <c r="AQ47" s="247"/>
      <c r="AR47" s="35" t="e">
        <f>'Row 47'!$I$3</f>
        <v>#DIV/0!</v>
      </c>
      <c r="AS47" s="37" t="e">
        <f>'Row 47'!$K$3</f>
        <v>#DIV/0!</v>
      </c>
      <c r="AT47" s="37" t="e">
        <f>'Row 47'!$I$6</f>
        <v>#DIV/0!</v>
      </c>
      <c r="AU47" s="37" t="e">
        <f>'Row 47'!$K$6</f>
        <v>#DIV/0!</v>
      </c>
      <c r="AV47" s="37">
        <f>'Row 47'!$I$10</f>
        <v>0</v>
      </c>
      <c r="AW47" s="37">
        <f>'Row 47'!$K$10</f>
        <v>0</v>
      </c>
      <c r="AX47" s="248"/>
      <c r="AY47" s="39" t="e">
        <f>'Row 47'!$J$14</f>
        <v>#DIV/0!</v>
      </c>
      <c r="AZ47" s="39" t="e">
        <f>'Row 47'!$J$15</f>
        <v>#DIV/0!</v>
      </c>
      <c r="BA47" s="39" t="e">
        <f>'Row 47'!$K$14</f>
        <v>#DIV/0!</v>
      </c>
      <c r="BB47" s="39" t="e">
        <f>'Row 47'!$K$15</f>
        <v>#DIV/0!</v>
      </c>
      <c r="BC47" s="39" t="e">
        <f>'Row 47'!$L$14</f>
        <v>#DIV/0!</v>
      </c>
      <c r="BD47" s="39" t="e">
        <f>'Row 47'!$L$15</f>
        <v>#DIV/0!</v>
      </c>
      <c r="BE47" s="39" t="e">
        <f>'Row 47'!$J$16</f>
        <v>#DIV/0!</v>
      </c>
      <c r="BF47" s="39" t="e">
        <f>'Row 47'!$J$17</f>
        <v>#DIV/0!</v>
      </c>
      <c r="BG47" s="39" t="e">
        <f>'Row 47'!$K$16</f>
        <v>#DIV/0!</v>
      </c>
      <c r="BH47" s="39" t="e">
        <f>'Row 47'!$K$17</f>
        <v>#DIV/0!</v>
      </c>
      <c r="BI47" s="39" t="e">
        <f>'Row 47'!$L$16</f>
        <v>#DIV/0!</v>
      </c>
      <c r="BJ47" s="32" t="e">
        <f>'Row 47'!$L$17</f>
        <v>#DIV/0!</v>
      </c>
      <c r="BK47" s="33" t="e">
        <f t="shared" si="4"/>
        <v>#DIV/0!</v>
      </c>
      <c r="BL47" s="34" t="e">
        <f t="shared" si="5"/>
        <v>#DIV/0!</v>
      </c>
      <c r="BM47" s="248"/>
      <c r="BN47" s="361" t="e">
        <f>'Row 47'!$N$13</f>
        <v>#DIV/0!</v>
      </c>
      <c r="BO47" s="361" t="e">
        <f>'Row 47'!$P$13</f>
        <v>#DIV/0!</v>
      </c>
      <c r="BP47" s="361" t="e">
        <f>'Row 47'!$N$15</f>
        <v>#DIV/0!</v>
      </c>
      <c r="BQ47" s="361" t="e">
        <f>'Row 47'!$P$15</f>
        <v>#DIV/0!</v>
      </c>
      <c r="BR47" s="249"/>
    </row>
    <row r="48" spans="1:70" x14ac:dyDescent="0.25">
      <c r="A48" s="248"/>
      <c r="B48" s="16"/>
      <c r="C48" s="17"/>
      <c r="D48" s="18"/>
      <c r="E48" s="19"/>
      <c r="F48" s="20" t="e">
        <f>'Row 48'!$N$17</f>
        <v>#DIV/0!</v>
      </c>
      <c r="G48" s="21" t="e">
        <f>'Row 48'!$P$17</f>
        <v>#DIV/0!</v>
      </c>
      <c r="H48" s="22" t="e">
        <f>'Row 48'!$N$19</f>
        <v>#DIV/0!</v>
      </c>
      <c r="I48" s="22" t="e">
        <f>'Row 48'!$P$19</f>
        <v>#DIV/0!</v>
      </c>
      <c r="J48" s="248"/>
      <c r="K48" s="23"/>
      <c r="L48" s="23"/>
      <c r="M48" s="24"/>
      <c r="N48" s="25"/>
      <c r="O48" s="24"/>
      <c r="P48" s="23"/>
      <c r="Q48" s="18"/>
      <c r="R48" s="19"/>
      <c r="S48" s="24"/>
      <c r="T48" s="19"/>
      <c r="U48" s="248"/>
      <c r="V48" s="18"/>
      <c r="W48" s="24"/>
      <c r="X48" s="24"/>
      <c r="Y48" s="24"/>
      <c r="Z48" s="24"/>
      <c r="AA48" s="26">
        <f>Cosmic!$AW$14</f>
        <v>0.19504856112476671</v>
      </c>
      <c r="AB48" s="26" t="e">
        <f>Cosmic!$AW$15</f>
        <v>#DIV/0!</v>
      </c>
      <c r="AC48" s="248"/>
      <c r="AD48" s="27"/>
      <c r="AE48" s="27"/>
      <c r="AF48" s="27"/>
      <c r="AG48" s="26" t="e">
        <f t="shared" si="3"/>
        <v>#DIV/0!</v>
      </c>
      <c r="AH48" s="24"/>
      <c r="AI48" s="24"/>
      <c r="AJ48" s="28" t="e">
        <f>Geometry!$F$48</f>
        <v>#VALUE!</v>
      </c>
      <c r="AK48" s="248"/>
      <c r="AL48" s="243" t="s">
        <v>67</v>
      </c>
      <c r="AM48" s="29"/>
      <c r="AN48" s="24"/>
      <c r="AO48" s="19"/>
      <c r="AP48" s="244"/>
      <c r="AQ48" s="247"/>
      <c r="AR48" s="35" t="e">
        <f>'Row 48'!$I$3</f>
        <v>#DIV/0!</v>
      </c>
      <c r="AS48" s="37" t="e">
        <f>'Row 48'!$K$3</f>
        <v>#DIV/0!</v>
      </c>
      <c r="AT48" s="37" t="e">
        <f>'Row 48'!$I$6</f>
        <v>#DIV/0!</v>
      </c>
      <c r="AU48" s="37" t="e">
        <f>'Row 48'!$K$6</f>
        <v>#DIV/0!</v>
      </c>
      <c r="AV48" s="37">
        <f>'Row 48'!$I$10</f>
        <v>0</v>
      </c>
      <c r="AW48" s="37">
        <f>'Row 48'!$K$10</f>
        <v>0</v>
      </c>
      <c r="AX48" s="248"/>
      <c r="AY48" s="39" t="e">
        <f>'Row 48'!$J$14</f>
        <v>#DIV/0!</v>
      </c>
      <c r="AZ48" s="39" t="e">
        <f>'Row 48'!$J$15</f>
        <v>#DIV/0!</v>
      </c>
      <c r="BA48" s="39" t="e">
        <f>'Row 48'!$K$14</f>
        <v>#DIV/0!</v>
      </c>
      <c r="BB48" s="39" t="e">
        <f>'Row 48'!$K$15</f>
        <v>#DIV/0!</v>
      </c>
      <c r="BC48" s="39" t="e">
        <f>'Row 48'!$L$14</f>
        <v>#DIV/0!</v>
      </c>
      <c r="BD48" s="39" t="e">
        <f>'Row 48'!$L$15</f>
        <v>#DIV/0!</v>
      </c>
      <c r="BE48" s="39" t="e">
        <f>'Row 48'!$J$16</f>
        <v>#DIV/0!</v>
      </c>
      <c r="BF48" s="39" t="e">
        <f>'Row 48'!$J$17</f>
        <v>#DIV/0!</v>
      </c>
      <c r="BG48" s="39" t="e">
        <f>'Row 48'!$K$16</f>
        <v>#DIV/0!</v>
      </c>
      <c r="BH48" s="39" t="e">
        <f>'Row 48'!$K$17</f>
        <v>#DIV/0!</v>
      </c>
      <c r="BI48" s="39" t="e">
        <f>'Row 48'!$L$16</f>
        <v>#DIV/0!</v>
      </c>
      <c r="BJ48" s="32" t="e">
        <f>'Row 48'!$L$17</f>
        <v>#DIV/0!</v>
      </c>
      <c r="BK48" s="33" t="e">
        <f t="shared" si="4"/>
        <v>#DIV/0!</v>
      </c>
      <c r="BL48" s="34" t="e">
        <f t="shared" si="5"/>
        <v>#DIV/0!</v>
      </c>
      <c r="BM48" s="248"/>
      <c r="BN48" s="361" t="e">
        <f>'Row 48'!$N$13</f>
        <v>#DIV/0!</v>
      </c>
      <c r="BO48" s="361" t="e">
        <f>'Row 48'!$P$13</f>
        <v>#DIV/0!</v>
      </c>
      <c r="BP48" s="361" t="e">
        <f>'Row 48'!$N$15</f>
        <v>#DIV/0!</v>
      </c>
      <c r="BQ48" s="361" t="e">
        <f>'Row 48'!$P$15</f>
        <v>#DIV/0!</v>
      </c>
      <c r="BR48" s="249"/>
    </row>
    <row r="49" spans="1:70" x14ac:dyDescent="0.25">
      <c r="A49" s="248"/>
      <c r="B49" s="16"/>
      <c r="C49" s="17"/>
      <c r="D49" s="18"/>
      <c r="E49" s="19"/>
      <c r="F49" s="20" t="e">
        <f>'Row 49'!$N$17</f>
        <v>#DIV/0!</v>
      </c>
      <c r="G49" s="21" t="e">
        <f>'Row 49'!$P$17</f>
        <v>#DIV/0!</v>
      </c>
      <c r="H49" s="22" t="e">
        <f>'Row 49'!$N$19</f>
        <v>#DIV/0!</v>
      </c>
      <c r="I49" s="22" t="e">
        <f>'Row 49'!$P$19</f>
        <v>#DIV/0!</v>
      </c>
      <c r="J49" s="248"/>
      <c r="K49" s="23"/>
      <c r="L49" s="23"/>
      <c r="M49" s="24"/>
      <c r="N49" s="25"/>
      <c r="O49" s="24"/>
      <c r="P49" s="23"/>
      <c r="Q49" s="18"/>
      <c r="R49" s="19"/>
      <c r="S49" s="24"/>
      <c r="T49" s="19"/>
      <c r="U49" s="248"/>
      <c r="V49" s="18"/>
      <c r="W49" s="24"/>
      <c r="X49" s="24"/>
      <c r="Y49" s="24"/>
      <c r="Z49" s="24"/>
      <c r="AA49" s="26">
        <f>Cosmic!$AX$14</f>
        <v>0.19504856112476671</v>
      </c>
      <c r="AB49" s="26" t="e">
        <f>Cosmic!$AX$15</f>
        <v>#DIV/0!</v>
      </c>
      <c r="AC49" s="248"/>
      <c r="AD49" s="27"/>
      <c r="AE49" s="27"/>
      <c r="AF49" s="27"/>
      <c r="AG49" s="26" t="e">
        <f t="shared" si="3"/>
        <v>#DIV/0!</v>
      </c>
      <c r="AH49" s="24"/>
      <c r="AI49" s="24"/>
      <c r="AJ49" s="28" t="e">
        <f>Geometry!$F$49</f>
        <v>#VALUE!</v>
      </c>
      <c r="AK49" s="248"/>
      <c r="AL49" s="243" t="s">
        <v>67</v>
      </c>
      <c r="AM49" s="29"/>
      <c r="AN49" s="24"/>
      <c r="AO49" s="19"/>
      <c r="AP49" s="244"/>
      <c r="AQ49" s="247"/>
      <c r="AR49" s="35" t="e">
        <f>'Row 49'!$I$3</f>
        <v>#DIV/0!</v>
      </c>
      <c r="AS49" s="37" t="e">
        <f>'Row 49'!$K$3</f>
        <v>#DIV/0!</v>
      </c>
      <c r="AT49" s="37" t="e">
        <f>'Row 49'!$I$6</f>
        <v>#DIV/0!</v>
      </c>
      <c r="AU49" s="37" t="e">
        <f>'Row 49'!$K$6</f>
        <v>#DIV/0!</v>
      </c>
      <c r="AV49" s="37">
        <f>'Row 49'!$I$10</f>
        <v>0</v>
      </c>
      <c r="AW49" s="37">
        <f>'Row 49'!$K$10</f>
        <v>0</v>
      </c>
      <c r="AX49" s="248"/>
      <c r="AY49" s="39" t="e">
        <f>'Row 49'!$J$14</f>
        <v>#DIV/0!</v>
      </c>
      <c r="AZ49" s="39" t="e">
        <f>'Row 49'!$J$15</f>
        <v>#DIV/0!</v>
      </c>
      <c r="BA49" s="39" t="e">
        <f>'Row 49'!$K$14</f>
        <v>#DIV/0!</v>
      </c>
      <c r="BB49" s="39" t="e">
        <f>'Row 49'!$K$15</f>
        <v>#DIV/0!</v>
      </c>
      <c r="BC49" s="39" t="e">
        <f>'Row 49'!$L$14</f>
        <v>#DIV/0!</v>
      </c>
      <c r="BD49" s="39" t="e">
        <f>'Row 49'!$L$15</f>
        <v>#DIV/0!</v>
      </c>
      <c r="BE49" s="39" t="e">
        <f>'Row 49'!$J$16</f>
        <v>#DIV/0!</v>
      </c>
      <c r="BF49" s="39" t="e">
        <f>'Row 49'!$J$17</f>
        <v>#DIV/0!</v>
      </c>
      <c r="BG49" s="39" t="e">
        <f>'Row 49'!$K$16</f>
        <v>#DIV/0!</v>
      </c>
      <c r="BH49" s="39" t="e">
        <f>'Row 49'!$K$17</f>
        <v>#DIV/0!</v>
      </c>
      <c r="BI49" s="39" t="e">
        <f>'Row 49'!$L$16</f>
        <v>#DIV/0!</v>
      </c>
      <c r="BJ49" s="32" t="e">
        <f>'Row 49'!$L$17</f>
        <v>#DIV/0!</v>
      </c>
      <c r="BK49" s="33" t="e">
        <f t="shared" si="4"/>
        <v>#DIV/0!</v>
      </c>
      <c r="BL49" s="34" t="e">
        <f t="shared" si="5"/>
        <v>#DIV/0!</v>
      </c>
      <c r="BM49" s="248"/>
      <c r="BN49" s="361" t="e">
        <f>'Row 49'!$N$13</f>
        <v>#DIV/0!</v>
      </c>
      <c r="BO49" s="361" t="e">
        <f>'Row 49'!$P$13</f>
        <v>#DIV/0!</v>
      </c>
      <c r="BP49" s="361" t="e">
        <f>'Row 49'!$N$15</f>
        <v>#DIV/0!</v>
      </c>
      <c r="BQ49" s="361" t="e">
        <f>'Row 49'!$P$15</f>
        <v>#DIV/0!</v>
      </c>
      <c r="BR49" s="249"/>
    </row>
    <row r="50" spans="1:70" x14ac:dyDescent="0.25">
      <c r="A50" s="248"/>
      <c r="B50" s="16"/>
      <c r="C50" s="17"/>
      <c r="D50" s="18"/>
      <c r="E50" s="19"/>
      <c r="F50" s="20" t="e">
        <f>'Row 50'!$N$17</f>
        <v>#DIV/0!</v>
      </c>
      <c r="G50" s="21" t="e">
        <f>'Row 50'!$P$17</f>
        <v>#DIV/0!</v>
      </c>
      <c r="H50" s="22" t="e">
        <f>'Row 50'!$N$19</f>
        <v>#DIV/0!</v>
      </c>
      <c r="I50" s="22" t="e">
        <f>'Row 50'!$P$19</f>
        <v>#DIV/0!</v>
      </c>
      <c r="J50" s="248"/>
      <c r="K50" s="23" t="s">
        <v>64</v>
      </c>
      <c r="L50" s="23"/>
      <c r="M50" s="24"/>
      <c r="N50" s="25"/>
      <c r="O50" s="24"/>
      <c r="P50" s="23"/>
      <c r="Q50" s="18"/>
      <c r="R50" s="19"/>
      <c r="S50" s="24"/>
      <c r="T50" s="19"/>
      <c r="U50" s="248"/>
      <c r="V50" s="18">
        <v>-23</v>
      </c>
      <c r="W50" s="24">
        <v>-46</v>
      </c>
      <c r="X50" s="24">
        <v>200</v>
      </c>
      <c r="Y50" s="24">
        <v>2</v>
      </c>
      <c r="Z50" s="24">
        <v>0.2</v>
      </c>
      <c r="AA50" s="26">
        <f>Cosmic!$AY$14</f>
        <v>0.15606750037906308</v>
      </c>
      <c r="AB50" s="26">
        <f>Cosmic!$AY$15</f>
        <v>1.9285600890650643E-2</v>
      </c>
      <c r="AC50" s="248"/>
      <c r="AD50" s="27">
        <v>45</v>
      </c>
      <c r="AE50" s="27">
        <v>250</v>
      </c>
      <c r="AF50" s="27">
        <v>248</v>
      </c>
      <c r="AG50" s="26">
        <f t="shared" si="3"/>
        <v>9.852216748768473E-3</v>
      </c>
      <c r="AH50" s="24">
        <v>180</v>
      </c>
      <c r="AI50" s="24">
        <v>3.6</v>
      </c>
      <c r="AJ50" s="28">
        <f>Geometry!$F$50</f>
        <v>1.0736525660296328</v>
      </c>
      <c r="AK50" s="248"/>
      <c r="AL50" s="243" t="s">
        <v>67</v>
      </c>
      <c r="AM50" s="29" t="s">
        <v>66</v>
      </c>
      <c r="AN50" s="24">
        <v>180</v>
      </c>
      <c r="AO50" s="19">
        <v>250</v>
      </c>
      <c r="AP50" s="244" t="s">
        <v>219</v>
      </c>
      <c r="AQ50" s="247"/>
      <c r="AR50" s="35">
        <f>'Row 50'!$I$3</f>
        <v>0.48849263551814254</v>
      </c>
      <c r="AS50" s="37">
        <f>'Row 50'!$K$3</f>
        <v>2.5827586385321972E-2</v>
      </c>
      <c r="AT50" s="37">
        <f>'Row 50'!$I$6</f>
        <v>1.5276949247962246</v>
      </c>
      <c r="AU50" s="37">
        <f>'Row 50'!$K$6</f>
        <v>7.16724881528229E-2</v>
      </c>
      <c r="AV50" s="37">
        <f>'Row 50'!$I$10</f>
        <v>0.3301858728</v>
      </c>
      <c r="AW50" s="37">
        <f>'Row 50'!$K$10</f>
        <v>4.7457588959999998E-2</v>
      </c>
      <c r="AX50" s="248"/>
      <c r="AY50" s="39">
        <f>'Row 50'!$J$14</f>
        <v>0.20994166593604385</v>
      </c>
      <c r="AZ50" s="39">
        <f>'Row 50'!$J$15</f>
        <v>1.2643041426900216E-2</v>
      </c>
      <c r="BA50" s="39">
        <f>'Row 50'!$K$14</f>
        <v>0.35442540597985561</v>
      </c>
      <c r="BB50" s="39">
        <f>'Row 50'!$K$15</f>
        <v>3.6385145477689146E-2</v>
      </c>
      <c r="BC50" s="39">
        <f>'Row 50'!$L$14</f>
        <v>0</v>
      </c>
      <c r="BD50" s="39">
        <f>'Row 50'!$L$15</f>
        <v>0</v>
      </c>
      <c r="BE50" s="39" t="e">
        <f>'Row 50'!$J$16</f>
        <v>#DIV/0!</v>
      </c>
      <c r="BF50" s="39" t="e">
        <f>'Row 50'!$J$17</f>
        <v>#DIV/0!</v>
      </c>
      <c r="BG50" s="39" t="e">
        <f>'Row 50'!$K$16</f>
        <v>#DIV/0!</v>
      </c>
      <c r="BH50" s="39" t="e">
        <f>'Row 50'!$K$17</f>
        <v>#DIV/0!</v>
      </c>
      <c r="BI50" s="39" t="e">
        <f>'Row 50'!$L$16</f>
        <v>#DIV/0!</v>
      </c>
      <c r="BJ50" s="32" t="e">
        <f>'Row 50'!$L$17</f>
        <v>#DIV/0!</v>
      </c>
      <c r="BK50" s="33" t="e">
        <f t="shared" si="4"/>
        <v>#DIV/0!</v>
      </c>
      <c r="BL50" s="34" t="e">
        <f t="shared" si="5"/>
        <v>#DIV/0!</v>
      </c>
      <c r="BM50" s="248"/>
      <c r="BN50" s="361">
        <f>'Row 50'!$N$13</f>
        <v>0.20549698394722363</v>
      </c>
      <c r="BO50" s="361">
        <f>'Row 50'!$P$13</f>
        <v>0.30252234322315474</v>
      </c>
      <c r="BP50" s="361">
        <f>'Row 50'!$N$15</f>
        <v>7.3429440654225214E-2</v>
      </c>
      <c r="BQ50" s="361">
        <f>'Row 50'!$P$15</f>
        <v>1.695950767254371E-2</v>
      </c>
      <c r="BR50" s="249"/>
    </row>
    <row r="51" spans="1:70" x14ac:dyDescent="0.25">
      <c r="A51" s="248"/>
      <c r="B51" s="16"/>
      <c r="C51" s="17"/>
      <c r="D51" s="18"/>
      <c r="E51" s="19"/>
      <c r="F51" s="20" t="e">
        <f>'Row 51'!$N$17</f>
        <v>#DIV/0!</v>
      </c>
      <c r="G51" s="21" t="e">
        <f>'Row 51'!$P$17</f>
        <v>#DIV/0!</v>
      </c>
      <c r="H51" s="22" t="e">
        <f>'Row 51'!$N$19</f>
        <v>#DIV/0!</v>
      </c>
      <c r="I51" s="22" t="e">
        <f>'Row 51'!$P$19</f>
        <v>#DIV/0!</v>
      </c>
      <c r="J51" s="248"/>
      <c r="K51" s="23"/>
      <c r="L51" s="23"/>
      <c r="M51" s="24"/>
      <c r="N51" s="25"/>
      <c r="O51" s="24"/>
      <c r="P51" s="23"/>
      <c r="Q51" s="18"/>
      <c r="R51" s="19"/>
      <c r="S51" s="24"/>
      <c r="T51" s="19"/>
      <c r="U51" s="248"/>
      <c r="V51" s="18"/>
      <c r="W51" s="24"/>
      <c r="X51" s="24"/>
      <c r="Y51" s="24"/>
      <c r="Z51" s="24"/>
      <c r="AA51" s="26">
        <f>Cosmic!$AZ$14</f>
        <v>0.19504856112476671</v>
      </c>
      <c r="AB51" s="26" t="e">
        <f>Cosmic!$AZ$15</f>
        <v>#DIV/0!</v>
      </c>
      <c r="AC51" s="248"/>
      <c r="AD51" s="27"/>
      <c r="AE51" s="27"/>
      <c r="AF51" s="27"/>
      <c r="AG51" s="26" t="e">
        <f t="shared" si="3"/>
        <v>#DIV/0!</v>
      </c>
      <c r="AH51" s="24"/>
      <c r="AI51" s="24"/>
      <c r="AJ51" s="28" t="e">
        <f>Geometry!$F$51</f>
        <v>#VALUE!</v>
      </c>
      <c r="AK51" s="248"/>
      <c r="AL51" s="243" t="s">
        <v>67</v>
      </c>
      <c r="AM51" s="29"/>
      <c r="AN51" s="24"/>
      <c r="AO51" s="19"/>
      <c r="AP51" s="244"/>
      <c r="AQ51" s="247"/>
      <c r="AR51" s="40" t="e">
        <f>'Row 51'!$I$3</f>
        <v>#DIV/0!</v>
      </c>
      <c r="AS51" s="41" t="e">
        <f>'Row 51'!$K$3</f>
        <v>#DIV/0!</v>
      </c>
      <c r="AT51" s="41" t="e">
        <f>'Row 51'!$I$6</f>
        <v>#DIV/0!</v>
      </c>
      <c r="AU51" s="41" t="e">
        <f>'Row 51'!$K$6</f>
        <v>#DIV/0!</v>
      </c>
      <c r="AV51" s="41">
        <f>'Row 51'!$I$10</f>
        <v>0</v>
      </c>
      <c r="AW51" s="41">
        <f>'Row 51'!$K$10</f>
        <v>0</v>
      </c>
      <c r="AX51" s="248"/>
      <c r="AY51" s="39" t="e">
        <f>'Row 51'!$J$14</f>
        <v>#DIV/0!</v>
      </c>
      <c r="AZ51" s="39" t="e">
        <f>'Row 51'!$J$15</f>
        <v>#DIV/0!</v>
      </c>
      <c r="BA51" s="39" t="e">
        <f>'Row 51'!$K$14</f>
        <v>#DIV/0!</v>
      </c>
      <c r="BB51" s="39" t="e">
        <f>'Row 51'!$K$15</f>
        <v>#DIV/0!</v>
      </c>
      <c r="BC51" s="39" t="e">
        <f>'Row 51'!$L$14</f>
        <v>#DIV/0!</v>
      </c>
      <c r="BD51" s="39" t="e">
        <f>'Row 51'!$L$15</f>
        <v>#DIV/0!</v>
      </c>
      <c r="BE51" s="39" t="e">
        <f>'Row 51'!$J$16</f>
        <v>#DIV/0!</v>
      </c>
      <c r="BF51" s="39" t="e">
        <f>'Row 51'!$J$17</f>
        <v>#DIV/0!</v>
      </c>
      <c r="BG51" s="39" t="e">
        <f>'Row 51'!$K$16</f>
        <v>#DIV/0!</v>
      </c>
      <c r="BH51" s="39" t="e">
        <f>'Row 51'!$K$17</f>
        <v>#DIV/0!</v>
      </c>
      <c r="BI51" s="39" t="e">
        <f>'Row 51'!$L$16</f>
        <v>#DIV/0!</v>
      </c>
      <c r="BJ51" s="32" t="e">
        <f>'Row 51'!$L$17</f>
        <v>#DIV/0!</v>
      </c>
      <c r="BK51" s="33" t="e">
        <f t="shared" si="4"/>
        <v>#DIV/0!</v>
      </c>
      <c r="BL51" s="34" t="e">
        <f t="shared" si="5"/>
        <v>#DIV/0!</v>
      </c>
      <c r="BM51" s="248"/>
      <c r="BN51" s="361" t="e">
        <f>'Row 51'!$N$13</f>
        <v>#DIV/0!</v>
      </c>
      <c r="BO51" s="361" t="e">
        <f>'Row 51'!$P$13</f>
        <v>#DIV/0!</v>
      </c>
      <c r="BP51" s="361" t="e">
        <f>'Row 51'!$N$15</f>
        <v>#DIV/0!</v>
      </c>
      <c r="BQ51" s="361" t="e">
        <f>'Row 51'!$P$15</f>
        <v>#DIV/0!</v>
      </c>
      <c r="BR51" s="249"/>
    </row>
    <row r="52" spans="1:70" x14ac:dyDescent="0.25">
      <c r="B52" s="42"/>
      <c r="C52" s="42"/>
      <c r="D52" s="250"/>
      <c r="E52" s="250"/>
      <c r="F52" s="251"/>
      <c r="G52" s="251"/>
      <c r="H52" s="251"/>
      <c r="I52" s="251"/>
      <c r="J52" s="44"/>
      <c r="K52" s="42"/>
      <c r="L52" s="251"/>
      <c r="M52" s="251"/>
      <c r="N52" s="251"/>
      <c r="O52" s="251"/>
      <c r="P52" s="251"/>
      <c r="Q52" s="251"/>
      <c r="R52" s="251"/>
      <c r="S52" s="251"/>
      <c r="T52" s="251"/>
      <c r="U52" s="44"/>
      <c r="V52" s="251"/>
      <c r="W52" s="251"/>
      <c r="X52" s="251"/>
      <c r="Y52" s="251"/>
      <c r="Z52" s="251"/>
      <c r="AA52" s="251"/>
      <c r="AB52" s="251"/>
      <c r="AD52" s="251"/>
      <c r="AE52" s="251"/>
      <c r="AF52" s="251"/>
      <c r="AG52" s="43"/>
      <c r="AH52" s="251"/>
      <c r="AI52" s="251"/>
      <c r="AJ52" s="43"/>
      <c r="AK52" s="44"/>
      <c r="AL52" s="252"/>
      <c r="AM52" s="252"/>
      <c r="AN52" s="252"/>
      <c r="AO52" s="252"/>
      <c r="AP52" s="53"/>
    </row>
    <row r="53" spans="1:70" x14ac:dyDescent="0.25"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L53" s="45"/>
      <c r="AM53" s="45"/>
      <c r="AN53" s="45"/>
      <c r="AO53" s="45"/>
      <c r="AP53" s="45"/>
    </row>
  </sheetData>
  <mergeCells count="17">
    <mergeCell ref="A1:A51"/>
    <mergeCell ref="J1:J51"/>
    <mergeCell ref="U1:U51"/>
    <mergeCell ref="AC1:AC51"/>
    <mergeCell ref="AK1:AK51"/>
    <mergeCell ref="AQ1:AQ51"/>
    <mergeCell ref="AX1:AX51"/>
    <mergeCell ref="BR1:BR51"/>
    <mergeCell ref="D52:E52"/>
    <mergeCell ref="F52:I52"/>
    <mergeCell ref="L52:T52"/>
    <mergeCell ref="V52:Z52"/>
    <mergeCell ref="AA52:AB52"/>
    <mergeCell ref="AD52:AF52"/>
    <mergeCell ref="AH52:AI52"/>
    <mergeCell ref="AL52:AO52"/>
    <mergeCell ref="BM1:BM51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68925C95-9B4E-4396-883E-65132F114520}">
          <x14:formula1>
            <xm:f>'Occult Data'!$A$1:$A$2</xm:f>
          </x14:formula1>
          <xm:sqref>AL2:AL51</xm:sqref>
        </x14:dataValidation>
        <x14:dataValidation type="list" allowBlank="1" showInputMessage="1" showErrorMessage="1" xr:uid="{ABEA6FFA-0B2E-46B5-B363-FE8C54864FC7}">
          <x14:formula1>
            <xm:f>'Occult Data'!$B$1:$B$2</xm:f>
          </x14:formula1>
          <xm:sqref>AM2:AM51</xm:sqref>
        </x14:dataValidation>
        <x14:dataValidation type="list" allowBlank="1" showInputMessage="1" showErrorMessage="1" xr:uid="{1AC58065-6B5E-4982-AC8A-D109284901D2}">
          <x14:formula1>
            <xm:f>'Occult Data'!$C$1:$C$2</xm:f>
          </x14:formula1>
          <xm:sqref>AP2:AP51</xm:sqref>
        </x14:dataValidation>
        <x14:dataValidation type="list" allowBlank="1" showInputMessage="1" showErrorMessage="1" xr:uid="{7E3EBF17-B16D-426D-9339-8FCB4B509E1A}">
          <x14:formula1>
            <xm:f>'Occult Data'!$D$1:$D$2</xm:f>
          </x14:formula1>
          <xm:sqref>K2:K51</xm:sqref>
        </x14:dataValidation>
        <x14:dataValidation type="list" allowBlank="1" showInputMessage="1" showErrorMessage="1" xr:uid="{DAC7257C-7B44-42C2-AFBB-74703436FC9D}">
          <x14:formula1>
            <xm:f>'Occult Data'!$E$1:$E$3</xm:f>
          </x14:formula1>
          <xm:sqref>P2:P51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S35"/>
  <sheetViews>
    <sheetView zoomScaleNormal="100" workbookViewId="0">
      <selection activeCell="B3" sqref="B3:B20"/>
    </sheetView>
  </sheetViews>
  <sheetFormatPr defaultColWidth="11.5703125" defaultRowHeight="15" x14ac:dyDescent="0.25"/>
  <cols>
    <col min="1" max="1" width="9.28515625" customWidth="1"/>
    <col min="2" max="2" width="8.28515625" customWidth="1"/>
    <col min="3" max="3" width="6.85546875" customWidth="1"/>
    <col min="4" max="4" width="11.85546875" customWidth="1"/>
    <col min="5" max="5" width="13.140625" customWidth="1"/>
    <col min="6" max="6" width="10.85546875" customWidth="1"/>
    <col min="7" max="7" width="11.28515625" customWidth="1"/>
    <col min="8" max="8" width="3.140625" customWidth="1"/>
    <col min="9" max="9" width="15.28515625" customWidth="1"/>
    <col min="10" max="10" width="10.7109375" customWidth="1"/>
    <col min="11" max="11" width="13.140625" customWidth="1"/>
    <col min="13" max="13" width="3.140625" customWidth="1"/>
    <col min="14" max="14" width="11.7109375" customWidth="1"/>
    <col min="15" max="16" width="10" customWidth="1"/>
    <col min="17" max="17" width="3.140625" customWidth="1"/>
    <col min="18" max="18" width="14.28515625" customWidth="1"/>
    <col min="19" max="19" width="13.5703125" customWidth="1"/>
    <col min="20" max="64" width="8.7109375" customWidth="1"/>
  </cols>
  <sheetData>
    <row r="1" spans="1:19" ht="13.9" customHeight="1" x14ac:dyDescent="0.25">
      <c r="A1" s="180" t="s">
        <v>152</v>
      </c>
      <c r="B1" s="302" t="s">
        <v>153</v>
      </c>
      <c r="C1" s="302" t="s">
        <v>154</v>
      </c>
      <c r="D1" s="194" t="s">
        <v>155</v>
      </c>
      <c r="E1" s="195" t="s">
        <v>156</v>
      </c>
      <c r="F1" s="303" t="s">
        <v>157</v>
      </c>
      <c r="G1" s="304" t="s">
        <v>158</v>
      </c>
      <c r="H1" s="90"/>
      <c r="I1" s="298" t="s">
        <v>159</v>
      </c>
      <c r="J1" s="298"/>
      <c r="K1" s="298"/>
      <c r="L1" s="298"/>
      <c r="M1" s="91"/>
      <c r="N1" s="298" t="s">
        <v>160</v>
      </c>
      <c r="O1" s="298"/>
      <c r="P1" s="298"/>
      <c r="Q1" s="91"/>
      <c r="R1" s="274" t="s">
        <v>161</v>
      </c>
      <c r="S1" s="274"/>
    </row>
    <row r="2" spans="1:19" ht="15.75" thickBot="1" x14ac:dyDescent="0.3">
      <c r="A2" s="180" t="s">
        <v>162</v>
      </c>
      <c r="B2" s="302"/>
      <c r="C2" s="302"/>
      <c r="D2" s="196" t="s">
        <v>163</v>
      </c>
      <c r="E2" s="197" t="s">
        <v>163</v>
      </c>
      <c r="F2" s="303"/>
      <c r="G2" s="304"/>
      <c r="H2" s="92"/>
      <c r="I2" s="93" t="e">
        <f>SUM(G3,G4,G5,G7,G10,G12,G14,G17,G19)/SUM(F3,F4,F5,F7,F10,F12,F14,F17,F19)</f>
        <v>#DIV/0!</v>
      </c>
      <c r="J2" s="94" t="s">
        <v>164</v>
      </c>
      <c r="K2" s="95" t="e">
        <f>SQRT(1/SUM(F3,F4,F5,F7,F10,F12,F14,F17,F19))</f>
        <v>#DIV/0!</v>
      </c>
      <c r="L2" s="96" t="s">
        <v>165</v>
      </c>
      <c r="M2" s="91"/>
      <c r="N2" s="172">
        <f>Overview!$AA$15</f>
        <v>0.19504856112476671</v>
      </c>
      <c r="O2" s="173" t="s">
        <v>164</v>
      </c>
      <c r="P2" s="174" t="e">
        <f>Overview!$AB$15</f>
        <v>#DIV/0!</v>
      </c>
      <c r="Q2" s="91"/>
      <c r="R2" s="270" t="s">
        <v>166</v>
      </c>
      <c r="S2" s="270"/>
    </row>
    <row r="3" spans="1:19" ht="17.25" x14ac:dyDescent="0.25">
      <c r="A3" s="224">
        <v>46.5</v>
      </c>
      <c r="B3" s="225" t="s">
        <v>167</v>
      </c>
      <c r="C3" s="225" t="s">
        <v>168</v>
      </c>
      <c r="D3" s="212"/>
      <c r="E3" s="213"/>
      <c r="F3" s="97">
        <f t="shared" ref="F3:F20" si="0">IF(B3="-",0,IF(E3&lt;&gt;0,1/E3^2,0))</f>
        <v>0</v>
      </c>
      <c r="G3" s="98">
        <f>IF(D3&lt;&gt;0,D3*F3,0)</f>
        <v>0</v>
      </c>
      <c r="I3" s="99" t="e">
        <f>I2*27/0.33</f>
        <v>#DIV/0!</v>
      </c>
      <c r="J3" s="100" t="s">
        <v>164</v>
      </c>
      <c r="K3" s="101" t="e">
        <f>K2*27/0.33</f>
        <v>#DIV/0!</v>
      </c>
      <c r="L3" s="102" t="s">
        <v>169</v>
      </c>
      <c r="M3" s="91"/>
      <c r="N3" s="301" t="s">
        <v>170</v>
      </c>
      <c r="O3" s="301"/>
      <c r="P3" s="301"/>
      <c r="Q3" s="91"/>
      <c r="R3" s="272" t="s">
        <v>171</v>
      </c>
      <c r="S3" s="272"/>
    </row>
    <row r="4" spans="1:19" x14ac:dyDescent="0.25">
      <c r="A4" s="224">
        <v>63.29</v>
      </c>
      <c r="B4" s="225" t="s">
        <v>172</v>
      </c>
      <c r="C4" s="225" t="s">
        <v>168</v>
      </c>
      <c r="D4" s="212"/>
      <c r="E4" s="213"/>
      <c r="F4" s="103">
        <f t="shared" si="0"/>
        <v>0</v>
      </c>
      <c r="G4" s="104">
        <f>IF(D4&lt;&gt;0,D4*F4,0)</f>
        <v>0</v>
      </c>
      <c r="I4" s="298" t="s">
        <v>173</v>
      </c>
      <c r="J4" s="298"/>
      <c r="K4" s="298"/>
      <c r="L4" s="298"/>
      <c r="M4" s="91"/>
      <c r="N4" s="172" t="e">
        <f>Overview!$AG$15</f>
        <v>#DIV/0!</v>
      </c>
      <c r="O4" s="173" t="s">
        <v>164</v>
      </c>
      <c r="P4" s="174">
        <f>0.1</f>
        <v>0.1</v>
      </c>
      <c r="Q4" s="91"/>
      <c r="R4" s="270" t="s">
        <v>174</v>
      </c>
      <c r="S4" s="270"/>
    </row>
    <row r="5" spans="1:19" x14ac:dyDescent="0.25">
      <c r="A5" s="230">
        <v>93.31</v>
      </c>
      <c r="B5" s="225" t="s">
        <v>172</v>
      </c>
      <c r="C5" s="225" t="s">
        <v>168</v>
      </c>
      <c r="D5" s="212"/>
      <c r="E5" s="213"/>
      <c r="F5" s="103">
        <f t="shared" si="0"/>
        <v>0</v>
      </c>
      <c r="G5" s="104">
        <f t="shared" ref="G5:G20" si="1">IF(D5&lt;&gt;0,D5*F5,0)</f>
        <v>0</v>
      </c>
      <c r="I5" s="93" t="e">
        <f>SUM(G6,G8,G9,G11,G15,G13,G16,G20)/SUM(F6,F8,F9,F11,F13,F15,F16,F20)</f>
        <v>#DIV/0!</v>
      </c>
      <c r="J5" s="94" t="s">
        <v>164</v>
      </c>
      <c r="K5" s="95" t="e">
        <f>SQRT(1/SUM(F6,F8,F9,F11,F13,F15,F16,F20))</f>
        <v>#DIV/0!</v>
      </c>
      <c r="L5" s="96" t="s">
        <v>165</v>
      </c>
      <c r="M5" s="91"/>
      <c r="N5" s="301" t="s">
        <v>13</v>
      </c>
      <c r="O5" s="301"/>
      <c r="P5" s="301"/>
      <c r="Q5" s="91"/>
      <c r="R5" s="272" t="s">
        <v>175</v>
      </c>
      <c r="S5" s="272"/>
    </row>
    <row r="6" spans="1:19" x14ac:dyDescent="0.25">
      <c r="A6" s="226">
        <v>128.72</v>
      </c>
      <c r="B6" s="227" t="s">
        <v>176</v>
      </c>
      <c r="C6" s="227" t="s">
        <v>177</v>
      </c>
      <c r="D6" s="212"/>
      <c r="E6" s="213"/>
      <c r="F6" s="103">
        <f t="shared" si="0"/>
        <v>0</v>
      </c>
      <c r="G6" s="104">
        <f t="shared" si="1"/>
        <v>0</v>
      </c>
      <c r="I6" s="105" t="e">
        <f>I5*27/0.11</f>
        <v>#DIV/0!</v>
      </c>
      <c r="J6" s="106" t="s">
        <v>164</v>
      </c>
      <c r="K6" s="107" t="e">
        <f>K5*27/0.11</f>
        <v>#DIV/0!</v>
      </c>
      <c r="L6" s="108" t="s">
        <v>169</v>
      </c>
      <c r="M6" s="91"/>
      <c r="N6" s="172">
        <f>Overview!$D$15</f>
        <v>0</v>
      </c>
      <c r="O6" s="173" t="s">
        <v>164</v>
      </c>
      <c r="P6" s="174">
        <f>Overview!$E$15</f>
        <v>0</v>
      </c>
      <c r="Q6" s="91"/>
      <c r="R6" s="273" t="s">
        <v>178</v>
      </c>
      <c r="S6" s="273"/>
    </row>
    <row r="7" spans="1:19" x14ac:dyDescent="0.25">
      <c r="A7" s="230">
        <v>185.76</v>
      </c>
      <c r="B7" s="225" t="s">
        <v>179</v>
      </c>
      <c r="C7" s="225" t="s">
        <v>168</v>
      </c>
      <c r="D7" s="212"/>
      <c r="E7" s="213"/>
      <c r="F7" s="103">
        <f t="shared" si="0"/>
        <v>0</v>
      </c>
      <c r="G7" s="104">
        <f t="shared" si="1"/>
        <v>0</v>
      </c>
      <c r="I7" s="298" t="s">
        <v>180</v>
      </c>
      <c r="J7" s="298"/>
      <c r="K7" s="298"/>
      <c r="L7" s="298"/>
      <c r="M7" s="91"/>
      <c r="N7" s="290" t="s">
        <v>181</v>
      </c>
      <c r="O7" s="291"/>
      <c r="P7" s="292"/>
      <c r="Q7" s="91"/>
      <c r="R7" s="91"/>
      <c r="S7" s="109"/>
    </row>
    <row r="8" spans="1:19" ht="15" customHeight="1" x14ac:dyDescent="0.25">
      <c r="A8" s="226">
        <v>209.42</v>
      </c>
      <c r="B8" s="227" t="s">
        <v>176</v>
      </c>
      <c r="C8" s="227" t="s">
        <v>177</v>
      </c>
      <c r="D8" s="212"/>
      <c r="E8" s="213"/>
      <c r="F8" s="103">
        <f t="shared" si="0"/>
        <v>0</v>
      </c>
      <c r="G8" s="104">
        <f t="shared" si="1"/>
        <v>0</v>
      </c>
      <c r="I8" s="110">
        <f>D18</f>
        <v>0</v>
      </c>
      <c r="J8" s="94" t="s">
        <v>164</v>
      </c>
      <c r="K8" s="94">
        <f>E18</f>
        <v>0</v>
      </c>
      <c r="L8" s="111" t="s">
        <v>165</v>
      </c>
      <c r="M8" s="91"/>
      <c r="N8" s="113" t="e">
        <f>(((0.99685704+-0.23958774*LN(R18)+0.014597508*LN(R18)^2)/(1+-0.24153011*LN(R18)+0.015221787*LN(R18)^2))+((0.99685704+-0.23958774*LN(S18)+0.014597508*LN(S18)^2)/(1+-0.24153011*LN(S18)+0.015221787*LN(S18)^2)))/2</f>
        <v>#NUM!</v>
      </c>
      <c r="O8" s="114" t="s">
        <v>164</v>
      </c>
      <c r="P8" s="115" t="e">
        <f>N8*0.05</f>
        <v>#NUM!</v>
      </c>
      <c r="Q8" s="91"/>
      <c r="R8" s="217" t="s">
        <v>189</v>
      </c>
      <c r="S8" s="218" t="s">
        <v>215</v>
      </c>
    </row>
    <row r="9" spans="1:19" x14ac:dyDescent="0.25">
      <c r="A9" s="228">
        <v>238.71</v>
      </c>
      <c r="B9" s="227" t="s">
        <v>183</v>
      </c>
      <c r="C9" s="227" t="s">
        <v>177</v>
      </c>
      <c r="D9" s="212"/>
      <c r="E9" s="213"/>
      <c r="F9" s="103">
        <f t="shared" si="0"/>
        <v>0</v>
      </c>
      <c r="G9" s="104">
        <f t="shared" si="1"/>
        <v>0</v>
      </c>
      <c r="I9" s="112">
        <f>I8*27*1224</f>
        <v>0</v>
      </c>
      <c r="J9" s="107" t="s">
        <v>164</v>
      </c>
      <c r="K9" s="107">
        <f>K8*27*1224</f>
        <v>0</v>
      </c>
      <c r="L9" s="108" t="s">
        <v>169</v>
      </c>
      <c r="M9" s="91"/>
      <c r="N9" s="290" t="s">
        <v>187</v>
      </c>
      <c r="O9" s="291"/>
      <c r="P9" s="292"/>
      <c r="Q9" s="91"/>
      <c r="R9" s="116" t="s">
        <v>184</v>
      </c>
      <c r="S9" s="117">
        <v>0.03</v>
      </c>
    </row>
    <row r="10" spans="1:19" x14ac:dyDescent="0.25">
      <c r="A10" s="224">
        <v>295.10000000000002</v>
      </c>
      <c r="B10" s="225" t="s">
        <v>185</v>
      </c>
      <c r="C10" s="225" t="s">
        <v>168</v>
      </c>
      <c r="D10" s="212"/>
      <c r="E10" s="213"/>
      <c r="F10" s="103">
        <f t="shared" si="0"/>
        <v>0</v>
      </c>
      <c r="G10" s="104">
        <f t="shared" si="1"/>
        <v>0</v>
      </c>
      <c r="I10" s="118">
        <f>I9*100/1000000</f>
        <v>0</v>
      </c>
      <c r="J10" s="119" t="s">
        <v>164</v>
      </c>
      <c r="K10" s="119">
        <f>K9*100/1000000</f>
        <v>0</v>
      </c>
      <c r="L10" s="108" t="s">
        <v>186</v>
      </c>
      <c r="M10" s="91"/>
      <c r="N10" s="122">
        <f>IF(S20="on",IF(R20="Feldspar",12.5*0.7982*(1-((((0.99685704+-0.23958774*LN(R18)+0.014597508*LN(R18)^2)/(1+-0.24153011*LN(R18)+0.015221787*LN(R18)^2))+((0.99685704+-0.23958774*LN(S18)+0.014597508*LN(S18)^2)/(1+-0.24153011*LN(S18)+0.015221787*LN(S18)^2)))/2)),0.01),0)</f>
        <v>0</v>
      </c>
      <c r="O10" s="123" t="s">
        <v>164</v>
      </c>
      <c r="P10" s="121">
        <f>IF(S20="on",IF(R20="Feldspar",N10*SQRT((0.12/12.5)^2+(0.039/0.7982)^2 + (P8/(N8))^2),0.002),0)</f>
        <v>0</v>
      </c>
      <c r="Q10" s="91"/>
      <c r="R10" s="120" t="s">
        <v>188</v>
      </c>
      <c r="S10" s="121">
        <v>0.04</v>
      </c>
    </row>
    <row r="11" spans="1:19" x14ac:dyDescent="0.25">
      <c r="A11" s="226">
        <v>338.21</v>
      </c>
      <c r="B11" s="227" t="s">
        <v>176</v>
      </c>
      <c r="C11" s="227" t="s">
        <v>177</v>
      </c>
      <c r="D11" s="212"/>
      <c r="E11" s="213"/>
      <c r="F11" s="103">
        <f t="shared" si="0"/>
        <v>0</v>
      </c>
      <c r="G11" s="104">
        <f t="shared" si="1"/>
        <v>0</v>
      </c>
      <c r="I11" s="299" t="s">
        <v>52</v>
      </c>
      <c r="J11" s="299"/>
      <c r="K11" s="299"/>
      <c r="L11" s="300"/>
      <c r="M11" s="91"/>
      <c r="N11" s="280" t="s">
        <v>214</v>
      </c>
      <c r="O11" s="281"/>
      <c r="P11" s="282"/>
      <c r="Q11" s="91"/>
      <c r="R11" s="181" t="s">
        <v>189</v>
      </c>
      <c r="S11" s="175">
        <f>IF(Overview!AM15="silt",IF(Overview!K15="lin",0.03,IF(Overview!K15="exp",0.04,"missing info")),0)</f>
        <v>0</v>
      </c>
    </row>
    <row r="12" spans="1:19" x14ac:dyDescent="0.25">
      <c r="A12" s="224">
        <v>351.85</v>
      </c>
      <c r="B12" s="225" t="s">
        <v>185</v>
      </c>
      <c r="C12" s="225" t="s">
        <v>168</v>
      </c>
      <c r="D12" s="212"/>
      <c r="E12" s="213"/>
      <c r="F12" s="103">
        <f t="shared" si="0"/>
        <v>0</v>
      </c>
      <c r="G12" s="104">
        <f t="shared" si="1"/>
        <v>0</v>
      </c>
      <c r="I12" s="299"/>
      <c r="J12" s="299"/>
      <c r="K12" s="299"/>
      <c r="L12" s="300"/>
      <c r="M12" s="91"/>
      <c r="N12" s="290" t="s">
        <v>216</v>
      </c>
      <c r="O12" s="291"/>
      <c r="P12" s="292"/>
      <c r="Q12" s="91"/>
      <c r="R12" s="91"/>
      <c r="S12" s="109"/>
    </row>
    <row r="13" spans="1:19" x14ac:dyDescent="0.25">
      <c r="A13" s="228">
        <v>583.17999999999995</v>
      </c>
      <c r="B13" s="229" t="s">
        <v>190</v>
      </c>
      <c r="C13" s="227" t="s">
        <v>177</v>
      </c>
      <c r="D13" s="212"/>
      <c r="E13" s="213"/>
      <c r="F13" s="103">
        <f t="shared" si="0"/>
        <v>0</v>
      </c>
      <c r="G13" s="104">
        <f t="shared" si="1"/>
        <v>0</v>
      </c>
      <c r="I13" s="124"/>
      <c r="J13" s="125" t="s">
        <v>191</v>
      </c>
      <c r="K13" s="125" t="s">
        <v>192</v>
      </c>
      <c r="L13" s="126" t="s">
        <v>193</v>
      </c>
      <c r="M13" s="91"/>
      <c r="N13" s="130" t="e">
        <f>D7/(D4+D5)</f>
        <v>#DIV/0!</v>
      </c>
      <c r="O13" s="123" t="s">
        <v>164</v>
      </c>
      <c r="P13" s="131" t="e">
        <f>SQRT((E7^2/(D4+D5)^2)+(D7^2*(E4^2+E5^2)/(D4+D5)^4))</f>
        <v>#DIV/0!</v>
      </c>
      <c r="Q13" s="91"/>
      <c r="R13" s="182" t="s">
        <v>194</v>
      </c>
      <c r="S13" s="176">
        <f>Overview!$N$15</f>
        <v>0</v>
      </c>
    </row>
    <row r="14" spans="1:19" x14ac:dyDescent="0.25">
      <c r="A14" s="224">
        <v>609.22</v>
      </c>
      <c r="B14" s="225" t="s">
        <v>195</v>
      </c>
      <c r="C14" s="225" t="s">
        <v>168</v>
      </c>
      <c r="D14" s="212"/>
      <c r="E14" s="213"/>
      <c r="F14" s="103">
        <f t="shared" si="0"/>
        <v>0</v>
      </c>
      <c r="G14" s="104">
        <f t="shared" si="1"/>
        <v>0</v>
      </c>
      <c r="I14" s="127" t="s">
        <v>196</v>
      </c>
      <c r="J14" s="128" t="e">
        <f>(I6*0.0479)+(I3*0.1116)+(I10*0.2491)</f>
        <v>#DIV/0!</v>
      </c>
      <c r="K14" s="128" t="e">
        <f>(I6*0.0277*(1-0.171))+(I3*0.1457*(1-0.117))+(I10*(0.7982+0.019)*(1-0.0494))</f>
        <v>#DIV/0!</v>
      </c>
      <c r="L14" s="129" t="e">
        <f>(I6*0.644*S11)+(I3*2.22*S11)</f>
        <v>#DIV/0!</v>
      </c>
      <c r="M14" s="91"/>
      <c r="N14" s="293" t="s">
        <v>217</v>
      </c>
      <c r="O14" s="294"/>
      <c r="P14" s="295"/>
      <c r="Q14" s="91"/>
      <c r="R14" s="183" t="s">
        <v>197</v>
      </c>
      <c r="S14" s="177">
        <f>Overview!$O$15</f>
        <v>0</v>
      </c>
    </row>
    <row r="15" spans="1:19" x14ac:dyDescent="0.25">
      <c r="A15" s="228">
        <v>911.1</v>
      </c>
      <c r="B15" s="227" t="s">
        <v>176</v>
      </c>
      <c r="C15" s="227" t="s">
        <v>177</v>
      </c>
      <c r="D15" s="212"/>
      <c r="E15" s="213"/>
      <c r="F15" s="103">
        <f t="shared" si="0"/>
        <v>0</v>
      </c>
      <c r="G15" s="104">
        <f t="shared" si="1"/>
        <v>0</v>
      </c>
      <c r="I15" s="127" t="s">
        <v>198</v>
      </c>
      <c r="J15" s="128" t="e">
        <f>SQRT((0.0479*K6)^2+(0.1116*K3)^2+(0.2491*K10)^2)</f>
        <v>#DIV/0!</v>
      </c>
      <c r="K15" s="128" t="e">
        <f>SQRT((0.0277*(1-0.171)*K6)^2+(I6*0.0277*0.013)^2+(0.1457*(1-0.117)*K3)^2+(I3*0.1457*0.011)^2+(0.801*(1-0.0494)*K10)^2+(I10*0.801*0.007)^2)</f>
        <v>#DIV/0!</v>
      </c>
      <c r="L15" s="132" t="e">
        <f>IF(L14=0,0,(SQRT((K6*0.644)^2+(K3*2.22)^2)*S11))</f>
        <v>#DIV/0!</v>
      </c>
      <c r="M15" s="91"/>
      <c r="N15" s="219" t="e">
        <f>D9/(D6+D8+D11+D15+D16)</f>
        <v>#DIV/0!</v>
      </c>
      <c r="O15" s="123" t="s">
        <v>164</v>
      </c>
      <c r="P15" s="220" t="e">
        <f>SQRT((E9^2/(D6+D8+D11+D15+D16)^2)+(D9^2*(E6^2+E8^2+E11^2+E15^2+E16^2)/(D6+D8+D11+D15+D16)^4))</f>
        <v>#DIV/0!</v>
      </c>
      <c r="Q15" s="91"/>
      <c r="R15" s="91"/>
      <c r="S15" s="109"/>
    </row>
    <row r="16" spans="1:19" x14ac:dyDescent="0.25">
      <c r="A16" s="226">
        <v>968.93</v>
      </c>
      <c r="B16" s="227" t="s">
        <v>176</v>
      </c>
      <c r="C16" s="227" t="s">
        <v>177</v>
      </c>
      <c r="D16" s="212"/>
      <c r="E16" s="213"/>
      <c r="F16" s="103">
        <f t="shared" si="0"/>
        <v>0</v>
      </c>
      <c r="G16" s="104">
        <f t="shared" si="1"/>
        <v>0</v>
      </c>
      <c r="I16" s="127" t="s">
        <v>199</v>
      </c>
      <c r="J16" s="128" t="e">
        <f>J14/(1+1.14*N4)</f>
        <v>#DIV/0!</v>
      </c>
      <c r="K16" s="128" t="e">
        <f>K14/(1+1.25*N4)</f>
        <v>#DIV/0!</v>
      </c>
      <c r="L16" s="129" t="e">
        <f>L14/(1+1.5*N4)</f>
        <v>#DIV/0!</v>
      </c>
      <c r="M16" s="91"/>
      <c r="N16" s="262" t="s">
        <v>200</v>
      </c>
      <c r="O16" s="262"/>
      <c r="P16" s="262"/>
      <c r="Q16" s="133"/>
      <c r="R16" s="296" t="s">
        <v>201</v>
      </c>
      <c r="S16" s="297"/>
    </row>
    <row r="17" spans="1:19" ht="15.75" thickBot="1" x14ac:dyDescent="0.3">
      <c r="A17" s="230">
        <v>1120.1600000000001</v>
      </c>
      <c r="B17" s="225" t="s">
        <v>195</v>
      </c>
      <c r="C17" s="225" t="s">
        <v>168</v>
      </c>
      <c r="D17" s="212"/>
      <c r="E17" s="213"/>
      <c r="F17" s="103">
        <f t="shared" si="0"/>
        <v>0</v>
      </c>
      <c r="G17" s="104">
        <f t="shared" si="1"/>
        <v>0</v>
      </c>
      <c r="I17" s="134" t="s">
        <v>202</v>
      </c>
      <c r="J17" s="135" t="e">
        <f>SQRT(((J15/(1+1.14*N4))^2+((J14*1.14*P4)/(1+1.14*N4)^2)^2))</f>
        <v>#DIV/0!</v>
      </c>
      <c r="K17" s="135" t="e">
        <f>SQRT((K15/(1+1.25*N4))^2+((K14*1.25*P4)/(1+1.25*N4)^2)^2)</f>
        <v>#DIV/0!</v>
      </c>
      <c r="L17" s="136" t="e">
        <f>SQRT((L15/(1+1.5*N4))^2+((L14*1.5*P4)/(1+1.5*N4)^2)^2)</f>
        <v>#DIV/0!</v>
      </c>
      <c r="M17" s="91"/>
      <c r="N17" s="137" t="e">
        <f>J16+K16+L16+N2+N10</f>
        <v>#DIV/0!</v>
      </c>
      <c r="O17" s="94" t="s">
        <v>164</v>
      </c>
      <c r="P17" s="138" t="e">
        <f>SQRT(J17^2+K17^2+L17^2+P2^2+P10^2)</f>
        <v>#DIV/0!</v>
      </c>
      <c r="Q17" s="139"/>
      <c r="R17" s="184" t="s">
        <v>203</v>
      </c>
      <c r="S17" s="185" t="s">
        <v>204</v>
      </c>
    </row>
    <row r="18" spans="1:19" x14ac:dyDescent="0.25">
      <c r="A18" s="231">
        <v>1460.91</v>
      </c>
      <c r="B18" s="232" t="s">
        <v>205</v>
      </c>
      <c r="C18" s="232" t="s">
        <v>180</v>
      </c>
      <c r="D18" s="212"/>
      <c r="E18" s="213"/>
      <c r="F18" s="103">
        <f t="shared" si="0"/>
        <v>0</v>
      </c>
      <c r="G18" s="104">
        <f t="shared" si="1"/>
        <v>0</v>
      </c>
      <c r="I18" s="265" t="s">
        <v>206</v>
      </c>
      <c r="J18" s="265"/>
      <c r="K18" s="265"/>
      <c r="L18" s="265"/>
      <c r="M18" s="91"/>
      <c r="N18" s="266" t="s">
        <v>17</v>
      </c>
      <c r="O18" s="266"/>
      <c r="P18" s="266"/>
      <c r="Q18" s="139"/>
      <c r="R18" s="178">
        <f>Overview!$AN$15</f>
        <v>0</v>
      </c>
      <c r="S18" s="186">
        <f>Overview!$AO$15</f>
        <v>0</v>
      </c>
    </row>
    <row r="19" spans="1:19" ht="15.75" thickBot="1" x14ac:dyDescent="0.3">
      <c r="A19" s="230">
        <v>1764.83</v>
      </c>
      <c r="B19" s="225" t="s">
        <v>195</v>
      </c>
      <c r="C19" s="225" t="s">
        <v>168</v>
      </c>
      <c r="D19" s="212"/>
      <c r="E19" s="213"/>
      <c r="F19" s="103">
        <f t="shared" si="0"/>
        <v>0</v>
      </c>
      <c r="G19" s="104">
        <f t="shared" si="1"/>
        <v>0</v>
      </c>
      <c r="I19" s="91"/>
      <c r="J19" s="91"/>
      <c r="K19" s="91"/>
      <c r="L19" s="91"/>
      <c r="M19" s="91"/>
      <c r="N19" s="140" t="e">
        <f>N6*1000/N17</f>
        <v>#DIV/0!</v>
      </c>
      <c r="O19" s="141" t="s">
        <v>164</v>
      </c>
      <c r="P19" s="142" t="e">
        <f>N19*SQRT((P6/N6)^2+(P17/N17)^2)</f>
        <v>#DIV/0!</v>
      </c>
      <c r="Q19" s="139"/>
      <c r="R19" s="143"/>
      <c r="S19" s="144"/>
    </row>
    <row r="20" spans="1:19" ht="15.75" thickBot="1" x14ac:dyDescent="0.3">
      <c r="A20" s="226">
        <v>2615.8200000000002</v>
      </c>
      <c r="B20" s="229" t="s">
        <v>190</v>
      </c>
      <c r="C20" s="229" t="s">
        <v>177</v>
      </c>
      <c r="D20" s="214"/>
      <c r="E20" s="215"/>
      <c r="F20" s="145">
        <f t="shared" si="0"/>
        <v>0</v>
      </c>
      <c r="G20" s="146">
        <f t="shared" si="1"/>
        <v>0</v>
      </c>
      <c r="I20" s="254" t="s">
        <v>207</v>
      </c>
      <c r="J20" s="254"/>
      <c r="K20" s="254"/>
      <c r="L20" s="254"/>
      <c r="M20" s="91"/>
      <c r="N20" s="255" t="s">
        <v>230</v>
      </c>
      <c r="O20" s="255"/>
      <c r="P20" s="255"/>
      <c r="Q20" s="147"/>
      <c r="R20" s="221" t="str">
        <f>Overview!$AL$15</f>
        <v>Quartz</v>
      </c>
      <c r="S20" s="223">
        <f>Overview!$AP$15</f>
        <v>0</v>
      </c>
    </row>
    <row r="25" spans="1:19" x14ac:dyDescent="0.25">
      <c r="I25" s="45"/>
    </row>
    <row r="29" spans="1:19" x14ac:dyDescent="0.25">
      <c r="H29" s="216"/>
    </row>
    <row r="31" spans="1:19" x14ac:dyDescent="0.25">
      <c r="F31" s="171"/>
    </row>
    <row r="35" spans="9:9" x14ac:dyDescent="0.25">
      <c r="I35" s="171"/>
    </row>
  </sheetData>
  <sheetProtection sheet="1" objects="1" scenarios="1"/>
  <protectedRanges>
    <protectedRange sqref="B3:B20" name="Intervalo1"/>
  </protectedRanges>
  <mergeCells count="28">
    <mergeCell ref="B1:B2"/>
    <mergeCell ref="C1:C2"/>
    <mergeCell ref="F1:F2"/>
    <mergeCell ref="G1:G2"/>
    <mergeCell ref="I1:L1"/>
    <mergeCell ref="N1:P1"/>
    <mergeCell ref="R1:S1"/>
    <mergeCell ref="R2:S2"/>
    <mergeCell ref="N3:P3"/>
    <mergeCell ref="R3:S3"/>
    <mergeCell ref="I4:L4"/>
    <mergeCell ref="R4:S4"/>
    <mergeCell ref="N5:P5"/>
    <mergeCell ref="R5:S5"/>
    <mergeCell ref="R6:S6"/>
    <mergeCell ref="R16:S16"/>
    <mergeCell ref="I18:L18"/>
    <mergeCell ref="N18:P18"/>
    <mergeCell ref="I7:L7"/>
    <mergeCell ref="I11:L12"/>
    <mergeCell ref="I20:L20"/>
    <mergeCell ref="N20:P20"/>
    <mergeCell ref="N7:P7"/>
    <mergeCell ref="N9:P9"/>
    <mergeCell ref="N12:P12"/>
    <mergeCell ref="N11:P11"/>
    <mergeCell ref="N14:P14"/>
    <mergeCell ref="N16:P16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80922A41-6DE1-4DA4-837C-41FF14A2E9ED}">
          <x14:formula1>
            <xm:f>'Occult Data'!$O$1:$O$2</xm:f>
          </x14:formula1>
          <xm:sqref>B18</xm:sqref>
        </x14:dataValidation>
        <x14:dataValidation type="list" allowBlank="1" showInputMessage="1" showErrorMessage="1" xr:uid="{B8976E55-A136-414E-A002-0F9ED9382788}">
          <x14:formula1>
            <xm:f>'Occult Data'!$N$1:$N$2</xm:f>
          </x14:formula1>
          <xm:sqref>B3</xm:sqref>
        </x14:dataValidation>
        <x14:dataValidation type="list" allowBlank="1" showInputMessage="1" showErrorMessage="1" xr:uid="{95F875B3-9B9E-4B46-A3DF-3F771E41B1BC}">
          <x14:formula1>
            <xm:f>'Occult Data'!$M$1:$M$2</xm:f>
          </x14:formula1>
          <xm:sqref>B4:B5</xm:sqref>
        </x14:dataValidation>
        <x14:dataValidation type="list" allowBlank="1" showInputMessage="1" showErrorMessage="1" xr:uid="{8A6FF7EF-3764-4266-95E4-2890ACC1AC5C}">
          <x14:formula1>
            <xm:f>'Occult Data'!$L$1:$L$2</xm:f>
          </x14:formula1>
          <xm:sqref>B7</xm:sqref>
        </x14:dataValidation>
        <x14:dataValidation type="list" allowBlank="1" showInputMessage="1" showErrorMessage="1" xr:uid="{401070A9-C31A-46C9-B0D6-C23A6F60580A}">
          <x14:formula1>
            <xm:f>'Occult Data'!$K$1:$K$2</xm:f>
          </x14:formula1>
          <xm:sqref>B12 B10</xm:sqref>
        </x14:dataValidation>
        <x14:dataValidation type="list" allowBlank="1" showInputMessage="1" showErrorMessage="1" xr:uid="{4A6F9BE4-90F6-4191-A81B-DAAA648EED08}">
          <x14:formula1>
            <xm:f>'Occult Data'!$J$1:$J$2</xm:f>
          </x14:formula1>
          <xm:sqref>B19 B17 B14</xm:sqref>
        </x14:dataValidation>
        <x14:dataValidation type="list" allowBlank="1" showInputMessage="1" showErrorMessage="1" xr:uid="{1D766DAD-04D2-4B78-B089-9E0C6C13FA5E}">
          <x14:formula1>
            <xm:f>'Occult Data'!$I$1:$I$2</xm:f>
          </x14:formula1>
          <xm:sqref>B9</xm:sqref>
        </x14:dataValidation>
        <x14:dataValidation type="list" allowBlank="1" showInputMessage="1" showErrorMessage="1" xr:uid="{055821C7-7C3E-446F-A663-7D038EBF8013}">
          <x14:formula1>
            <xm:f>'Occult Data'!$H$1:$H$2</xm:f>
          </x14:formula1>
          <xm:sqref>B6 B8 B11 B15:B16</xm:sqref>
        </x14:dataValidation>
        <x14:dataValidation type="list" allowBlank="1" showInputMessage="1" showErrorMessage="1" xr:uid="{B1976A2F-DFC1-4DE2-B677-39BD610E7CD9}">
          <x14:formula1>
            <xm:f>'Occult Data'!$G$1:$G$2</xm:f>
          </x14:formula1>
          <xm:sqref>B20 B13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S35"/>
  <sheetViews>
    <sheetView zoomScaleNormal="100" workbookViewId="0">
      <selection activeCell="B3" sqref="B3:B20"/>
    </sheetView>
  </sheetViews>
  <sheetFormatPr defaultColWidth="11.5703125" defaultRowHeight="15" x14ac:dyDescent="0.25"/>
  <cols>
    <col min="1" max="1" width="9.28515625" customWidth="1"/>
    <col min="2" max="2" width="8.28515625" customWidth="1"/>
    <col min="3" max="3" width="6.85546875" customWidth="1"/>
    <col min="4" max="4" width="11.85546875" customWidth="1"/>
    <col min="5" max="5" width="13.140625" customWidth="1"/>
    <col min="6" max="6" width="10.85546875" customWidth="1"/>
    <col min="7" max="7" width="11.28515625" customWidth="1"/>
    <col min="8" max="8" width="3.140625" customWidth="1"/>
    <col min="9" max="9" width="15.28515625" customWidth="1"/>
    <col min="10" max="10" width="10.7109375" customWidth="1"/>
    <col min="11" max="11" width="13.140625" customWidth="1"/>
    <col min="13" max="13" width="3.140625" customWidth="1"/>
    <col min="14" max="14" width="11.7109375" customWidth="1"/>
    <col min="15" max="16" width="10" customWidth="1"/>
    <col min="17" max="17" width="3.140625" customWidth="1"/>
    <col min="18" max="18" width="14.28515625" customWidth="1"/>
    <col min="19" max="19" width="13.5703125" customWidth="1"/>
    <col min="20" max="64" width="8.7109375" customWidth="1"/>
  </cols>
  <sheetData>
    <row r="1" spans="1:19" ht="13.9" customHeight="1" x14ac:dyDescent="0.25">
      <c r="A1" s="180" t="s">
        <v>152</v>
      </c>
      <c r="B1" s="302" t="s">
        <v>153</v>
      </c>
      <c r="C1" s="302" t="s">
        <v>154</v>
      </c>
      <c r="D1" s="194" t="s">
        <v>155</v>
      </c>
      <c r="E1" s="195" t="s">
        <v>156</v>
      </c>
      <c r="F1" s="303" t="s">
        <v>157</v>
      </c>
      <c r="G1" s="304" t="s">
        <v>158</v>
      </c>
      <c r="H1" s="90"/>
      <c r="I1" s="298" t="s">
        <v>159</v>
      </c>
      <c r="J1" s="298"/>
      <c r="K1" s="298"/>
      <c r="L1" s="298"/>
      <c r="M1" s="91"/>
      <c r="N1" s="298" t="s">
        <v>160</v>
      </c>
      <c r="O1" s="298"/>
      <c r="P1" s="298"/>
      <c r="Q1" s="91"/>
      <c r="R1" s="274" t="s">
        <v>161</v>
      </c>
      <c r="S1" s="274"/>
    </row>
    <row r="2" spans="1:19" ht="15.75" thickBot="1" x14ac:dyDescent="0.3">
      <c r="A2" s="180" t="s">
        <v>162</v>
      </c>
      <c r="B2" s="302"/>
      <c r="C2" s="302"/>
      <c r="D2" s="196" t="s">
        <v>163</v>
      </c>
      <c r="E2" s="197" t="s">
        <v>163</v>
      </c>
      <c r="F2" s="303"/>
      <c r="G2" s="304"/>
      <c r="H2" s="92"/>
      <c r="I2" s="93" t="e">
        <f>SUM(G3,G4,G5,G7,G10,G12,G14,G17,G19)/SUM(F3,F4,F5,F7,F10,F12,F14,F17,F19)</f>
        <v>#DIV/0!</v>
      </c>
      <c r="J2" s="94" t="s">
        <v>164</v>
      </c>
      <c r="K2" s="95" t="e">
        <f>SQRT(1/SUM(F3,F4,F5,F7,F10,F12,F14,F17,F19))</f>
        <v>#DIV/0!</v>
      </c>
      <c r="L2" s="96" t="s">
        <v>165</v>
      </c>
      <c r="M2" s="91"/>
      <c r="N2" s="172">
        <f>Overview!$AA$16</f>
        <v>0.19504856112476671</v>
      </c>
      <c r="O2" s="173" t="s">
        <v>164</v>
      </c>
      <c r="P2" s="174" t="e">
        <f>Overview!$AB$16</f>
        <v>#DIV/0!</v>
      </c>
      <c r="Q2" s="91"/>
      <c r="R2" s="270" t="s">
        <v>166</v>
      </c>
      <c r="S2" s="270"/>
    </row>
    <row r="3" spans="1:19" ht="17.25" x14ac:dyDescent="0.25">
      <c r="A3" s="224">
        <v>46.5</v>
      </c>
      <c r="B3" s="225" t="s">
        <v>167</v>
      </c>
      <c r="C3" s="225" t="s">
        <v>168</v>
      </c>
      <c r="D3" s="212"/>
      <c r="E3" s="213"/>
      <c r="F3" s="97">
        <f t="shared" ref="F3:F20" si="0">IF(B3="-",0,IF(E3&lt;&gt;0,1/E3^2,0))</f>
        <v>0</v>
      </c>
      <c r="G3" s="98">
        <f>IF(D3&lt;&gt;0,D3*F3,0)</f>
        <v>0</v>
      </c>
      <c r="I3" s="99" t="e">
        <f>I2*27/0.33</f>
        <v>#DIV/0!</v>
      </c>
      <c r="J3" s="100" t="s">
        <v>164</v>
      </c>
      <c r="K3" s="101" t="e">
        <f>K2*27/0.33</f>
        <v>#DIV/0!</v>
      </c>
      <c r="L3" s="102" t="s">
        <v>169</v>
      </c>
      <c r="M3" s="91"/>
      <c r="N3" s="301" t="s">
        <v>170</v>
      </c>
      <c r="O3" s="301"/>
      <c r="P3" s="301"/>
      <c r="Q3" s="91"/>
      <c r="R3" s="272" t="s">
        <v>171</v>
      </c>
      <c r="S3" s="272"/>
    </row>
    <row r="4" spans="1:19" x14ac:dyDescent="0.25">
      <c r="A4" s="224">
        <v>63.29</v>
      </c>
      <c r="B4" s="225" t="s">
        <v>172</v>
      </c>
      <c r="C4" s="225" t="s">
        <v>168</v>
      </c>
      <c r="D4" s="212"/>
      <c r="E4" s="213"/>
      <c r="F4" s="103">
        <f t="shared" si="0"/>
        <v>0</v>
      </c>
      <c r="G4" s="104">
        <f>IF(D4&lt;&gt;0,D4*F4,0)</f>
        <v>0</v>
      </c>
      <c r="I4" s="298" t="s">
        <v>173</v>
      </c>
      <c r="J4" s="298"/>
      <c r="K4" s="298"/>
      <c r="L4" s="298"/>
      <c r="M4" s="91"/>
      <c r="N4" s="172" t="e">
        <f>Overview!$AG$16</f>
        <v>#DIV/0!</v>
      </c>
      <c r="O4" s="173" t="s">
        <v>164</v>
      </c>
      <c r="P4" s="174">
        <f>0.1</f>
        <v>0.1</v>
      </c>
      <c r="Q4" s="91"/>
      <c r="R4" s="270" t="s">
        <v>174</v>
      </c>
      <c r="S4" s="270"/>
    </row>
    <row r="5" spans="1:19" x14ac:dyDescent="0.25">
      <c r="A5" s="230">
        <v>93.31</v>
      </c>
      <c r="B5" s="225" t="s">
        <v>172</v>
      </c>
      <c r="C5" s="225" t="s">
        <v>168</v>
      </c>
      <c r="D5" s="212"/>
      <c r="E5" s="213"/>
      <c r="F5" s="103">
        <f t="shared" si="0"/>
        <v>0</v>
      </c>
      <c r="G5" s="104">
        <f t="shared" ref="G5:G20" si="1">IF(D5&lt;&gt;0,D5*F5,0)</f>
        <v>0</v>
      </c>
      <c r="I5" s="93" t="e">
        <f>SUM(G6,G8,G9,G11,G15,G13,G16,G20)/SUM(F6,F8,F9,F11,F13,F15,F16,F20)</f>
        <v>#DIV/0!</v>
      </c>
      <c r="J5" s="94" t="s">
        <v>164</v>
      </c>
      <c r="K5" s="95" t="e">
        <f>SQRT(1/SUM(F6,F8,F9,F11,F13,F15,F16,F20))</f>
        <v>#DIV/0!</v>
      </c>
      <c r="L5" s="96" t="s">
        <v>165</v>
      </c>
      <c r="M5" s="91"/>
      <c r="N5" s="301" t="s">
        <v>13</v>
      </c>
      <c r="O5" s="301"/>
      <c r="P5" s="301"/>
      <c r="Q5" s="91"/>
      <c r="R5" s="272" t="s">
        <v>175</v>
      </c>
      <c r="S5" s="272"/>
    </row>
    <row r="6" spans="1:19" x14ac:dyDescent="0.25">
      <c r="A6" s="226">
        <v>128.72</v>
      </c>
      <c r="B6" s="227" t="s">
        <v>176</v>
      </c>
      <c r="C6" s="227" t="s">
        <v>177</v>
      </c>
      <c r="D6" s="212"/>
      <c r="E6" s="213"/>
      <c r="F6" s="103">
        <f t="shared" si="0"/>
        <v>0</v>
      </c>
      <c r="G6" s="104">
        <f t="shared" si="1"/>
        <v>0</v>
      </c>
      <c r="I6" s="105" t="e">
        <f>I5*27/0.11</f>
        <v>#DIV/0!</v>
      </c>
      <c r="J6" s="106" t="s">
        <v>164</v>
      </c>
      <c r="K6" s="107" t="e">
        <f>K5*27/0.11</f>
        <v>#DIV/0!</v>
      </c>
      <c r="L6" s="108" t="s">
        <v>169</v>
      </c>
      <c r="M6" s="91"/>
      <c r="N6" s="172">
        <f>Overview!$D$16</f>
        <v>0</v>
      </c>
      <c r="O6" s="173" t="s">
        <v>164</v>
      </c>
      <c r="P6" s="174">
        <f>Overview!$E$16</f>
        <v>0</v>
      </c>
      <c r="Q6" s="91"/>
      <c r="R6" s="273" t="s">
        <v>178</v>
      </c>
      <c r="S6" s="273"/>
    </row>
    <row r="7" spans="1:19" x14ac:dyDescent="0.25">
      <c r="A7" s="230">
        <v>185.76</v>
      </c>
      <c r="B7" s="225" t="s">
        <v>179</v>
      </c>
      <c r="C7" s="225" t="s">
        <v>168</v>
      </c>
      <c r="D7" s="212"/>
      <c r="E7" s="213"/>
      <c r="F7" s="103">
        <f t="shared" si="0"/>
        <v>0</v>
      </c>
      <c r="G7" s="104">
        <f t="shared" si="1"/>
        <v>0</v>
      </c>
      <c r="I7" s="298" t="s">
        <v>180</v>
      </c>
      <c r="J7" s="298"/>
      <c r="K7" s="298"/>
      <c r="L7" s="298"/>
      <c r="M7" s="91"/>
      <c r="N7" s="290" t="s">
        <v>181</v>
      </c>
      <c r="O7" s="291"/>
      <c r="P7" s="292"/>
      <c r="Q7" s="91"/>
      <c r="R7" s="91"/>
      <c r="S7" s="109"/>
    </row>
    <row r="8" spans="1:19" ht="15" customHeight="1" x14ac:dyDescent="0.25">
      <c r="A8" s="226">
        <v>209.42</v>
      </c>
      <c r="B8" s="227" t="s">
        <v>176</v>
      </c>
      <c r="C8" s="227" t="s">
        <v>177</v>
      </c>
      <c r="D8" s="212"/>
      <c r="E8" s="213"/>
      <c r="F8" s="103">
        <f t="shared" si="0"/>
        <v>0</v>
      </c>
      <c r="G8" s="104">
        <f t="shared" si="1"/>
        <v>0</v>
      </c>
      <c r="I8" s="110">
        <f>D18</f>
        <v>0</v>
      </c>
      <c r="J8" s="94" t="s">
        <v>164</v>
      </c>
      <c r="K8" s="94">
        <f>E18</f>
        <v>0</v>
      </c>
      <c r="L8" s="111" t="s">
        <v>165</v>
      </c>
      <c r="M8" s="91"/>
      <c r="N8" s="113" t="e">
        <f>(((0.99685704+-0.23958774*LN(R18)+0.014597508*LN(R18)^2)/(1+-0.24153011*LN(R18)+0.015221787*LN(R18)^2))+((0.99685704+-0.23958774*LN(S18)+0.014597508*LN(S18)^2)/(1+-0.24153011*LN(S18)+0.015221787*LN(S18)^2)))/2</f>
        <v>#NUM!</v>
      </c>
      <c r="O8" s="114" t="s">
        <v>164</v>
      </c>
      <c r="P8" s="115" t="e">
        <f>N8*0.05</f>
        <v>#NUM!</v>
      </c>
      <c r="Q8" s="91"/>
      <c r="R8" s="217" t="s">
        <v>189</v>
      </c>
      <c r="S8" s="218" t="s">
        <v>215</v>
      </c>
    </row>
    <row r="9" spans="1:19" x14ac:dyDescent="0.25">
      <c r="A9" s="228">
        <v>238.71</v>
      </c>
      <c r="B9" s="227" t="s">
        <v>183</v>
      </c>
      <c r="C9" s="227" t="s">
        <v>177</v>
      </c>
      <c r="D9" s="212"/>
      <c r="E9" s="213"/>
      <c r="F9" s="103">
        <f t="shared" si="0"/>
        <v>0</v>
      </c>
      <c r="G9" s="104">
        <f t="shared" si="1"/>
        <v>0</v>
      </c>
      <c r="I9" s="112">
        <f>I8*27*1224</f>
        <v>0</v>
      </c>
      <c r="J9" s="107" t="s">
        <v>164</v>
      </c>
      <c r="K9" s="107">
        <f>K8*27*1224</f>
        <v>0</v>
      </c>
      <c r="L9" s="108" t="s">
        <v>169</v>
      </c>
      <c r="M9" s="91"/>
      <c r="N9" s="290" t="s">
        <v>187</v>
      </c>
      <c r="O9" s="291"/>
      <c r="P9" s="292"/>
      <c r="Q9" s="91"/>
      <c r="R9" s="116" t="s">
        <v>184</v>
      </c>
      <c r="S9" s="117">
        <v>0.03</v>
      </c>
    </row>
    <row r="10" spans="1:19" x14ac:dyDescent="0.25">
      <c r="A10" s="224">
        <v>295.10000000000002</v>
      </c>
      <c r="B10" s="225" t="s">
        <v>185</v>
      </c>
      <c r="C10" s="225" t="s">
        <v>168</v>
      </c>
      <c r="D10" s="212"/>
      <c r="E10" s="213"/>
      <c r="F10" s="103">
        <f t="shared" si="0"/>
        <v>0</v>
      </c>
      <c r="G10" s="104">
        <f t="shared" si="1"/>
        <v>0</v>
      </c>
      <c r="I10" s="118">
        <f>I9*100/1000000</f>
        <v>0</v>
      </c>
      <c r="J10" s="119" t="s">
        <v>164</v>
      </c>
      <c r="K10" s="119">
        <f>K9*100/1000000</f>
        <v>0</v>
      </c>
      <c r="L10" s="108" t="s">
        <v>186</v>
      </c>
      <c r="M10" s="91"/>
      <c r="N10" s="122">
        <f>IF(S20="on",IF(R20="Feldspar",12.5*0.7982*(1-((((0.99685704+-0.23958774*LN(R18)+0.014597508*LN(R18)^2)/(1+-0.24153011*LN(R18)+0.015221787*LN(R18)^2))+((0.99685704+-0.23958774*LN(S18)+0.014597508*LN(S18)^2)/(1+-0.24153011*LN(S18)+0.015221787*LN(S18)^2)))/2)),0.01),0)</f>
        <v>0</v>
      </c>
      <c r="O10" s="123" t="s">
        <v>164</v>
      </c>
      <c r="P10" s="121">
        <f>IF(S20="on",IF(R20="Feldspar",N10*SQRT((0.12/12.5)^2+(0.039/0.7982)^2 + (P8/(N8))^2),0.002),0)</f>
        <v>0</v>
      </c>
      <c r="Q10" s="91"/>
      <c r="R10" s="120" t="s">
        <v>188</v>
      </c>
      <c r="S10" s="121">
        <v>0.04</v>
      </c>
    </row>
    <row r="11" spans="1:19" x14ac:dyDescent="0.25">
      <c r="A11" s="226">
        <v>338.21</v>
      </c>
      <c r="B11" s="227" t="s">
        <v>176</v>
      </c>
      <c r="C11" s="227" t="s">
        <v>177</v>
      </c>
      <c r="D11" s="212"/>
      <c r="E11" s="213"/>
      <c r="F11" s="103">
        <f t="shared" si="0"/>
        <v>0</v>
      </c>
      <c r="G11" s="104">
        <f t="shared" si="1"/>
        <v>0</v>
      </c>
      <c r="I11" s="299" t="s">
        <v>52</v>
      </c>
      <c r="J11" s="299"/>
      <c r="K11" s="299"/>
      <c r="L11" s="300"/>
      <c r="M11" s="91"/>
      <c r="N11" s="280" t="s">
        <v>214</v>
      </c>
      <c r="O11" s="281"/>
      <c r="P11" s="282"/>
      <c r="Q11" s="91"/>
      <c r="R11" s="181" t="s">
        <v>189</v>
      </c>
      <c r="S11" s="175">
        <f>IF(Overview!AM16="silt",IF(Overview!K16="lin",0.03,IF(Overview!K16="exp",0.04,"missing info")),0)</f>
        <v>0</v>
      </c>
    </row>
    <row r="12" spans="1:19" x14ac:dyDescent="0.25">
      <c r="A12" s="224">
        <v>351.85</v>
      </c>
      <c r="B12" s="225" t="s">
        <v>185</v>
      </c>
      <c r="C12" s="225" t="s">
        <v>168</v>
      </c>
      <c r="D12" s="212"/>
      <c r="E12" s="213"/>
      <c r="F12" s="103">
        <f t="shared" si="0"/>
        <v>0</v>
      </c>
      <c r="G12" s="104">
        <f t="shared" si="1"/>
        <v>0</v>
      </c>
      <c r="I12" s="299"/>
      <c r="J12" s="299"/>
      <c r="K12" s="299"/>
      <c r="L12" s="300"/>
      <c r="M12" s="91"/>
      <c r="N12" s="290" t="s">
        <v>216</v>
      </c>
      <c r="O12" s="291"/>
      <c r="P12" s="292"/>
      <c r="Q12" s="91"/>
      <c r="R12" s="91"/>
      <c r="S12" s="109"/>
    </row>
    <row r="13" spans="1:19" x14ac:dyDescent="0.25">
      <c r="A13" s="228">
        <v>583.17999999999995</v>
      </c>
      <c r="B13" s="229" t="s">
        <v>190</v>
      </c>
      <c r="C13" s="227" t="s">
        <v>177</v>
      </c>
      <c r="D13" s="212"/>
      <c r="E13" s="213"/>
      <c r="F13" s="103">
        <f t="shared" si="0"/>
        <v>0</v>
      </c>
      <c r="G13" s="104">
        <f t="shared" si="1"/>
        <v>0</v>
      </c>
      <c r="I13" s="124"/>
      <c r="J13" s="125" t="s">
        <v>191</v>
      </c>
      <c r="K13" s="125" t="s">
        <v>192</v>
      </c>
      <c r="L13" s="126" t="s">
        <v>193</v>
      </c>
      <c r="M13" s="91"/>
      <c r="N13" s="130" t="e">
        <f>D7/(D4+D5)</f>
        <v>#DIV/0!</v>
      </c>
      <c r="O13" s="123" t="s">
        <v>164</v>
      </c>
      <c r="P13" s="131" t="e">
        <f>SQRT((E7^2/(D4+D5)^2)+(D7^2*(E4^2+E5^2)/(D4+D5)^4))</f>
        <v>#DIV/0!</v>
      </c>
      <c r="Q13" s="91"/>
      <c r="R13" s="182" t="s">
        <v>194</v>
      </c>
      <c r="S13" s="176">
        <f>Overview!$N$16</f>
        <v>0</v>
      </c>
    </row>
    <row r="14" spans="1:19" x14ac:dyDescent="0.25">
      <c r="A14" s="224">
        <v>609.22</v>
      </c>
      <c r="B14" s="225" t="s">
        <v>195</v>
      </c>
      <c r="C14" s="225" t="s">
        <v>168</v>
      </c>
      <c r="D14" s="212"/>
      <c r="E14" s="213"/>
      <c r="F14" s="103">
        <f t="shared" si="0"/>
        <v>0</v>
      </c>
      <c r="G14" s="104">
        <f t="shared" si="1"/>
        <v>0</v>
      </c>
      <c r="I14" s="127" t="s">
        <v>196</v>
      </c>
      <c r="J14" s="128" t="e">
        <f>(I6*0.0479)+(I3*0.1116)+(I10*0.2491)</f>
        <v>#DIV/0!</v>
      </c>
      <c r="K14" s="128" t="e">
        <f>(I6*0.0277*(1-0.171))+(I3*0.1457*(1-0.117))+(I10*(0.7982+0.019)*(1-0.0494))</f>
        <v>#DIV/0!</v>
      </c>
      <c r="L14" s="129" t="e">
        <f>(I6*0.644*S11)+(I3*2.22*S11)</f>
        <v>#DIV/0!</v>
      </c>
      <c r="M14" s="91"/>
      <c r="N14" s="293" t="s">
        <v>217</v>
      </c>
      <c r="O14" s="294"/>
      <c r="P14" s="295"/>
      <c r="Q14" s="91"/>
      <c r="R14" s="183" t="s">
        <v>197</v>
      </c>
      <c r="S14" s="177">
        <f>Overview!$O$16</f>
        <v>0</v>
      </c>
    </row>
    <row r="15" spans="1:19" x14ac:dyDescent="0.25">
      <c r="A15" s="228">
        <v>911.1</v>
      </c>
      <c r="B15" s="227" t="s">
        <v>176</v>
      </c>
      <c r="C15" s="227" t="s">
        <v>177</v>
      </c>
      <c r="D15" s="212"/>
      <c r="E15" s="213"/>
      <c r="F15" s="103">
        <f t="shared" si="0"/>
        <v>0</v>
      </c>
      <c r="G15" s="104">
        <f t="shared" si="1"/>
        <v>0</v>
      </c>
      <c r="I15" s="127" t="s">
        <v>198</v>
      </c>
      <c r="J15" s="128" t="e">
        <f>SQRT((0.0479*K6)^2+(0.1116*K3)^2+(0.2491*K10)^2)</f>
        <v>#DIV/0!</v>
      </c>
      <c r="K15" s="128" t="e">
        <f>SQRT((0.0277*(1-0.171)*K6)^2+(I6*0.0277*0.013)^2+(0.1457*(1-0.117)*K3)^2+(I3*0.1457*0.011)^2+(0.801*(1-0.0494)*K10)^2+(I10*0.801*0.007)^2)</f>
        <v>#DIV/0!</v>
      </c>
      <c r="L15" s="132" t="e">
        <f>IF(L14=0,0,(SQRT((K6*0.644)^2+(K3*2.22)^2)*S11))</f>
        <v>#DIV/0!</v>
      </c>
      <c r="M15" s="91"/>
      <c r="N15" s="219" t="e">
        <f>D9/(D6+D8+D11+D15+D16)</f>
        <v>#DIV/0!</v>
      </c>
      <c r="O15" s="123" t="s">
        <v>164</v>
      </c>
      <c r="P15" s="220" t="e">
        <f>SQRT((E9^2/(D6+D8+D11+D15+D16)^2)+(D9^2*(E6^2+E8^2+E11^2+E15^2+E16^2)/(D6+D8+D11+D15+D16)^4))</f>
        <v>#DIV/0!</v>
      </c>
      <c r="Q15" s="91"/>
      <c r="R15" s="91"/>
      <c r="S15" s="109"/>
    </row>
    <row r="16" spans="1:19" x14ac:dyDescent="0.25">
      <c r="A16" s="226">
        <v>968.93</v>
      </c>
      <c r="B16" s="227" t="s">
        <v>176</v>
      </c>
      <c r="C16" s="227" t="s">
        <v>177</v>
      </c>
      <c r="D16" s="212"/>
      <c r="E16" s="213"/>
      <c r="F16" s="103">
        <f t="shared" si="0"/>
        <v>0</v>
      </c>
      <c r="G16" s="104">
        <f t="shared" si="1"/>
        <v>0</v>
      </c>
      <c r="I16" s="127" t="s">
        <v>199</v>
      </c>
      <c r="J16" s="128" t="e">
        <f>J14/(1+1.14*N4)</f>
        <v>#DIV/0!</v>
      </c>
      <c r="K16" s="128" t="e">
        <f>K14/(1+1.25*N4)</f>
        <v>#DIV/0!</v>
      </c>
      <c r="L16" s="129" t="e">
        <f>L14/(1+1.5*N4)</f>
        <v>#DIV/0!</v>
      </c>
      <c r="M16" s="91"/>
      <c r="N16" s="262" t="s">
        <v>200</v>
      </c>
      <c r="O16" s="262"/>
      <c r="P16" s="262"/>
      <c r="Q16" s="133"/>
      <c r="R16" s="296" t="s">
        <v>201</v>
      </c>
      <c r="S16" s="297"/>
    </row>
    <row r="17" spans="1:19" ht="15.75" thickBot="1" x14ac:dyDescent="0.3">
      <c r="A17" s="230">
        <v>1120.1600000000001</v>
      </c>
      <c r="B17" s="225" t="s">
        <v>195</v>
      </c>
      <c r="C17" s="225" t="s">
        <v>168</v>
      </c>
      <c r="D17" s="212"/>
      <c r="E17" s="213"/>
      <c r="F17" s="103">
        <f t="shared" si="0"/>
        <v>0</v>
      </c>
      <c r="G17" s="104">
        <f t="shared" si="1"/>
        <v>0</v>
      </c>
      <c r="I17" s="134" t="s">
        <v>202</v>
      </c>
      <c r="J17" s="135" t="e">
        <f>SQRT(((J15/(1+1.14*N4))^2+((J14*1.14*P4)/(1+1.14*N4)^2)^2))</f>
        <v>#DIV/0!</v>
      </c>
      <c r="K17" s="135" t="e">
        <f>SQRT((K15/(1+1.25*N4))^2+((K14*1.25*P4)/(1+1.25*N4)^2)^2)</f>
        <v>#DIV/0!</v>
      </c>
      <c r="L17" s="136" t="e">
        <f>SQRT((L15/(1+1.5*N4))^2+((L14*1.5*P4)/(1+1.5*N4)^2)^2)</f>
        <v>#DIV/0!</v>
      </c>
      <c r="M17" s="91"/>
      <c r="N17" s="137" t="e">
        <f>J16+K16+L16+N2+N10</f>
        <v>#DIV/0!</v>
      </c>
      <c r="O17" s="94" t="s">
        <v>164</v>
      </c>
      <c r="P17" s="138" t="e">
        <f>SQRT(J17^2+K17^2+L17^2+P2^2+P10^2)</f>
        <v>#DIV/0!</v>
      </c>
      <c r="Q17" s="139"/>
      <c r="R17" s="184" t="s">
        <v>203</v>
      </c>
      <c r="S17" s="185" t="s">
        <v>204</v>
      </c>
    </row>
    <row r="18" spans="1:19" x14ac:dyDescent="0.25">
      <c r="A18" s="231">
        <v>1460.91</v>
      </c>
      <c r="B18" s="232" t="s">
        <v>205</v>
      </c>
      <c r="C18" s="232" t="s">
        <v>180</v>
      </c>
      <c r="D18" s="212"/>
      <c r="E18" s="213"/>
      <c r="F18" s="103">
        <f t="shared" si="0"/>
        <v>0</v>
      </c>
      <c r="G18" s="104">
        <f t="shared" si="1"/>
        <v>0</v>
      </c>
      <c r="I18" s="265" t="s">
        <v>206</v>
      </c>
      <c r="J18" s="265"/>
      <c r="K18" s="265"/>
      <c r="L18" s="265"/>
      <c r="M18" s="91"/>
      <c r="N18" s="266" t="s">
        <v>17</v>
      </c>
      <c r="O18" s="266"/>
      <c r="P18" s="266"/>
      <c r="Q18" s="139"/>
      <c r="R18" s="178">
        <f>Overview!$AN$16</f>
        <v>0</v>
      </c>
      <c r="S18" s="186">
        <f>Overview!$AO$16</f>
        <v>0</v>
      </c>
    </row>
    <row r="19" spans="1:19" ht="15.75" thickBot="1" x14ac:dyDescent="0.3">
      <c r="A19" s="230">
        <v>1764.83</v>
      </c>
      <c r="B19" s="225" t="s">
        <v>195</v>
      </c>
      <c r="C19" s="225" t="s">
        <v>168</v>
      </c>
      <c r="D19" s="212"/>
      <c r="E19" s="213"/>
      <c r="F19" s="103">
        <f t="shared" si="0"/>
        <v>0</v>
      </c>
      <c r="G19" s="104">
        <f t="shared" si="1"/>
        <v>0</v>
      </c>
      <c r="I19" s="91"/>
      <c r="J19" s="91"/>
      <c r="K19" s="91"/>
      <c r="L19" s="91"/>
      <c r="M19" s="91"/>
      <c r="N19" s="140" t="e">
        <f>N6*1000/N17</f>
        <v>#DIV/0!</v>
      </c>
      <c r="O19" s="141" t="s">
        <v>164</v>
      </c>
      <c r="P19" s="142" t="e">
        <f>N19*SQRT((P6/N6)^2+(P17/N17)^2)</f>
        <v>#DIV/0!</v>
      </c>
      <c r="Q19" s="139"/>
      <c r="R19" s="143"/>
      <c r="S19" s="144"/>
    </row>
    <row r="20" spans="1:19" ht="15.75" thickBot="1" x14ac:dyDescent="0.3">
      <c r="A20" s="226">
        <v>2615.8200000000002</v>
      </c>
      <c r="B20" s="229" t="s">
        <v>190</v>
      </c>
      <c r="C20" s="229" t="s">
        <v>177</v>
      </c>
      <c r="D20" s="214"/>
      <c r="E20" s="215"/>
      <c r="F20" s="145">
        <f t="shared" si="0"/>
        <v>0</v>
      </c>
      <c r="G20" s="146">
        <f t="shared" si="1"/>
        <v>0</v>
      </c>
      <c r="I20" s="254" t="s">
        <v>207</v>
      </c>
      <c r="J20" s="254"/>
      <c r="K20" s="254"/>
      <c r="L20" s="254"/>
      <c r="M20" s="91"/>
      <c r="N20" s="255" t="s">
        <v>230</v>
      </c>
      <c r="O20" s="255"/>
      <c r="P20" s="255"/>
      <c r="Q20" s="147"/>
      <c r="R20" s="221" t="str">
        <f>Overview!$AL$16</f>
        <v>Quartz</v>
      </c>
      <c r="S20" s="223">
        <f>Overview!$AP$16</f>
        <v>0</v>
      </c>
    </row>
    <row r="25" spans="1:19" x14ac:dyDescent="0.25">
      <c r="I25" s="45"/>
    </row>
    <row r="29" spans="1:19" x14ac:dyDescent="0.25">
      <c r="H29" s="216"/>
    </row>
    <row r="31" spans="1:19" x14ac:dyDescent="0.25">
      <c r="F31" s="171"/>
    </row>
    <row r="35" spans="9:9" x14ac:dyDescent="0.25">
      <c r="I35" s="171"/>
    </row>
  </sheetData>
  <sheetProtection sheet="1" objects="1" scenarios="1"/>
  <protectedRanges>
    <protectedRange sqref="B3:B20" name="Intervalo1"/>
  </protectedRanges>
  <mergeCells count="28">
    <mergeCell ref="B1:B2"/>
    <mergeCell ref="C1:C2"/>
    <mergeCell ref="F1:F2"/>
    <mergeCell ref="G1:G2"/>
    <mergeCell ref="I1:L1"/>
    <mergeCell ref="N1:P1"/>
    <mergeCell ref="R1:S1"/>
    <mergeCell ref="R2:S2"/>
    <mergeCell ref="N3:P3"/>
    <mergeCell ref="R3:S3"/>
    <mergeCell ref="I4:L4"/>
    <mergeCell ref="R4:S4"/>
    <mergeCell ref="N5:P5"/>
    <mergeCell ref="R5:S5"/>
    <mergeCell ref="R6:S6"/>
    <mergeCell ref="R16:S16"/>
    <mergeCell ref="I18:L18"/>
    <mergeCell ref="N18:P18"/>
    <mergeCell ref="I7:L7"/>
    <mergeCell ref="I11:L12"/>
    <mergeCell ref="I20:L20"/>
    <mergeCell ref="N20:P20"/>
    <mergeCell ref="N7:P7"/>
    <mergeCell ref="N9:P9"/>
    <mergeCell ref="N12:P12"/>
    <mergeCell ref="N11:P11"/>
    <mergeCell ref="N14:P14"/>
    <mergeCell ref="N16:P16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5E5CBEFD-0D0B-4D5F-A16A-BC23CC953B5F}">
          <x14:formula1>
            <xm:f>'Occult Data'!$O$1:$O$2</xm:f>
          </x14:formula1>
          <xm:sqref>B18</xm:sqref>
        </x14:dataValidation>
        <x14:dataValidation type="list" allowBlank="1" showInputMessage="1" showErrorMessage="1" xr:uid="{1FCAA743-F3F4-4FC0-A5EE-699AC7D5DC75}">
          <x14:formula1>
            <xm:f>'Occult Data'!$N$1:$N$2</xm:f>
          </x14:formula1>
          <xm:sqref>B3</xm:sqref>
        </x14:dataValidation>
        <x14:dataValidation type="list" allowBlank="1" showInputMessage="1" showErrorMessage="1" xr:uid="{F61604B4-C4B8-4949-A6A5-73A494BC525C}">
          <x14:formula1>
            <xm:f>'Occult Data'!$M$1:$M$2</xm:f>
          </x14:formula1>
          <xm:sqref>B4:B5</xm:sqref>
        </x14:dataValidation>
        <x14:dataValidation type="list" allowBlank="1" showInputMessage="1" showErrorMessage="1" xr:uid="{FFD33117-CC49-4AED-9C11-E292CE4E3718}">
          <x14:formula1>
            <xm:f>'Occult Data'!$L$1:$L$2</xm:f>
          </x14:formula1>
          <xm:sqref>B7</xm:sqref>
        </x14:dataValidation>
        <x14:dataValidation type="list" allowBlank="1" showInputMessage="1" showErrorMessage="1" xr:uid="{3E6DC29D-F331-4D18-BB62-54D016B1D1F7}">
          <x14:formula1>
            <xm:f>'Occult Data'!$K$1:$K$2</xm:f>
          </x14:formula1>
          <xm:sqref>B12 B10</xm:sqref>
        </x14:dataValidation>
        <x14:dataValidation type="list" allowBlank="1" showInputMessage="1" showErrorMessage="1" xr:uid="{0968B00C-653F-415D-9240-1E56BF442A66}">
          <x14:formula1>
            <xm:f>'Occult Data'!$J$1:$J$2</xm:f>
          </x14:formula1>
          <xm:sqref>B19 B17 B14</xm:sqref>
        </x14:dataValidation>
        <x14:dataValidation type="list" allowBlank="1" showInputMessage="1" showErrorMessage="1" xr:uid="{55267648-FBB1-414D-90B6-F28C5A3E4C3D}">
          <x14:formula1>
            <xm:f>'Occult Data'!$I$1:$I$2</xm:f>
          </x14:formula1>
          <xm:sqref>B9</xm:sqref>
        </x14:dataValidation>
        <x14:dataValidation type="list" allowBlank="1" showInputMessage="1" showErrorMessage="1" xr:uid="{F86737D8-9D0B-49C9-954C-67116CEF873E}">
          <x14:formula1>
            <xm:f>'Occult Data'!$H$1:$H$2</xm:f>
          </x14:formula1>
          <xm:sqref>B6 B8 B11 B15:B16</xm:sqref>
        </x14:dataValidation>
        <x14:dataValidation type="list" allowBlank="1" showInputMessage="1" showErrorMessage="1" xr:uid="{43A7B7D7-F354-4194-BB48-E7FA044EFE1B}">
          <x14:formula1>
            <xm:f>'Occult Data'!$G$1:$G$2</xm:f>
          </x14:formula1>
          <xm:sqref>B20 B13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S35"/>
  <sheetViews>
    <sheetView zoomScaleNormal="100" workbookViewId="0">
      <selection activeCell="B3" sqref="B3:B20"/>
    </sheetView>
  </sheetViews>
  <sheetFormatPr defaultColWidth="11.5703125" defaultRowHeight="15" x14ac:dyDescent="0.25"/>
  <cols>
    <col min="1" max="1" width="9.28515625" customWidth="1"/>
    <col min="2" max="2" width="8.28515625" customWidth="1"/>
    <col min="3" max="3" width="6.85546875" customWidth="1"/>
    <col min="4" max="4" width="11.85546875" customWidth="1"/>
    <col min="5" max="5" width="13.140625" customWidth="1"/>
    <col min="6" max="6" width="10.85546875" customWidth="1"/>
    <col min="7" max="7" width="11.28515625" customWidth="1"/>
    <col min="8" max="8" width="3.140625" customWidth="1"/>
    <col min="9" max="9" width="15.28515625" customWidth="1"/>
    <col min="10" max="10" width="10.7109375" customWidth="1"/>
    <col min="11" max="11" width="13.140625" customWidth="1"/>
    <col min="13" max="13" width="3.140625" customWidth="1"/>
    <col min="14" max="14" width="11.7109375" customWidth="1"/>
    <col min="15" max="16" width="10" customWidth="1"/>
    <col min="17" max="17" width="3.140625" customWidth="1"/>
    <col min="18" max="18" width="14.28515625" customWidth="1"/>
    <col min="19" max="19" width="13.5703125" customWidth="1"/>
    <col min="20" max="64" width="8.7109375" customWidth="1"/>
  </cols>
  <sheetData>
    <row r="1" spans="1:19" ht="13.9" customHeight="1" x14ac:dyDescent="0.25">
      <c r="A1" s="180" t="s">
        <v>152</v>
      </c>
      <c r="B1" s="302" t="s">
        <v>153</v>
      </c>
      <c r="C1" s="302" t="s">
        <v>154</v>
      </c>
      <c r="D1" s="194" t="s">
        <v>155</v>
      </c>
      <c r="E1" s="195" t="s">
        <v>156</v>
      </c>
      <c r="F1" s="303" t="s">
        <v>157</v>
      </c>
      <c r="G1" s="304" t="s">
        <v>158</v>
      </c>
      <c r="H1" s="90"/>
      <c r="I1" s="298" t="s">
        <v>159</v>
      </c>
      <c r="J1" s="298"/>
      <c r="K1" s="298"/>
      <c r="L1" s="298"/>
      <c r="M1" s="91"/>
      <c r="N1" s="298" t="s">
        <v>160</v>
      </c>
      <c r="O1" s="298"/>
      <c r="P1" s="298"/>
      <c r="Q1" s="91"/>
      <c r="R1" s="274" t="s">
        <v>161</v>
      </c>
      <c r="S1" s="274"/>
    </row>
    <row r="2" spans="1:19" ht="15.75" thickBot="1" x14ac:dyDescent="0.3">
      <c r="A2" s="180" t="s">
        <v>162</v>
      </c>
      <c r="B2" s="302"/>
      <c r="C2" s="302"/>
      <c r="D2" s="196" t="s">
        <v>163</v>
      </c>
      <c r="E2" s="197" t="s">
        <v>163</v>
      </c>
      <c r="F2" s="303"/>
      <c r="G2" s="304"/>
      <c r="H2" s="92"/>
      <c r="I2" s="93" t="e">
        <f>SUM(G3,G4,G5,G7,G10,G12,G14,G17,G19)/SUM(F3,F4,F5,F7,F10,F12,F14,F17,F19)</f>
        <v>#DIV/0!</v>
      </c>
      <c r="J2" s="94" t="s">
        <v>164</v>
      </c>
      <c r="K2" s="95" t="e">
        <f>SQRT(1/SUM(F3,F4,F5,F7,F10,F12,F14,F17,F19))</f>
        <v>#DIV/0!</v>
      </c>
      <c r="L2" s="96" t="s">
        <v>165</v>
      </c>
      <c r="M2" s="91"/>
      <c r="N2" s="172">
        <f>Overview!$AA$17</f>
        <v>0.19504856112476671</v>
      </c>
      <c r="O2" s="173" t="s">
        <v>164</v>
      </c>
      <c r="P2" s="174" t="e">
        <f>Overview!$AB$17</f>
        <v>#DIV/0!</v>
      </c>
      <c r="Q2" s="91"/>
      <c r="R2" s="270" t="s">
        <v>166</v>
      </c>
      <c r="S2" s="270"/>
    </row>
    <row r="3" spans="1:19" ht="17.25" x14ac:dyDescent="0.25">
      <c r="A3" s="224">
        <v>46.5</v>
      </c>
      <c r="B3" s="225" t="s">
        <v>167</v>
      </c>
      <c r="C3" s="225" t="s">
        <v>168</v>
      </c>
      <c r="D3" s="212"/>
      <c r="E3" s="213"/>
      <c r="F3" s="97">
        <f t="shared" ref="F3:F20" si="0">IF(B3="-",0,IF(E3&lt;&gt;0,1/E3^2,0))</f>
        <v>0</v>
      </c>
      <c r="G3" s="98">
        <f>IF(D3&lt;&gt;0,D3*F3,0)</f>
        <v>0</v>
      </c>
      <c r="I3" s="99" t="e">
        <f>I2*27/0.33</f>
        <v>#DIV/0!</v>
      </c>
      <c r="J3" s="100" t="s">
        <v>164</v>
      </c>
      <c r="K3" s="101" t="e">
        <f>K2*27/0.33</f>
        <v>#DIV/0!</v>
      </c>
      <c r="L3" s="102" t="s">
        <v>169</v>
      </c>
      <c r="M3" s="91"/>
      <c r="N3" s="301" t="s">
        <v>170</v>
      </c>
      <c r="O3" s="301"/>
      <c r="P3" s="301"/>
      <c r="Q3" s="91"/>
      <c r="R3" s="272" t="s">
        <v>171</v>
      </c>
      <c r="S3" s="272"/>
    </row>
    <row r="4" spans="1:19" x14ac:dyDescent="0.25">
      <c r="A4" s="224">
        <v>63.29</v>
      </c>
      <c r="B4" s="225" t="s">
        <v>172</v>
      </c>
      <c r="C4" s="225" t="s">
        <v>168</v>
      </c>
      <c r="D4" s="212"/>
      <c r="E4" s="213"/>
      <c r="F4" s="103">
        <f t="shared" si="0"/>
        <v>0</v>
      </c>
      <c r="G4" s="104">
        <f>IF(D4&lt;&gt;0,D4*F4,0)</f>
        <v>0</v>
      </c>
      <c r="I4" s="298" t="s">
        <v>173</v>
      </c>
      <c r="J4" s="298"/>
      <c r="K4" s="298"/>
      <c r="L4" s="298"/>
      <c r="M4" s="91"/>
      <c r="N4" s="172" t="e">
        <f>Overview!$AG$17</f>
        <v>#DIV/0!</v>
      </c>
      <c r="O4" s="173" t="s">
        <v>164</v>
      </c>
      <c r="P4" s="174">
        <f>0.1</f>
        <v>0.1</v>
      </c>
      <c r="Q4" s="91"/>
      <c r="R4" s="270" t="s">
        <v>174</v>
      </c>
      <c r="S4" s="270"/>
    </row>
    <row r="5" spans="1:19" x14ac:dyDescent="0.25">
      <c r="A5" s="230">
        <v>93.31</v>
      </c>
      <c r="B5" s="225" t="s">
        <v>172</v>
      </c>
      <c r="C5" s="225" t="s">
        <v>168</v>
      </c>
      <c r="D5" s="212"/>
      <c r="E5" s="213"/>
      <c r="F5" s="103">
        <f t="shared" si="0"/>
        <v>0</v>
      </c>
      <c r="G5" s="104">
        <f t="shared" ref="G5:G20" si="1">IF(D5&lt;&gt;0,D5*F5,0)</f>
        <v>0</v>
      </c>
      <c r="I5" s="93" t="e">
        <f>SUM(G6,G8,G9,G11,G15,G13,G16,G20)/SUM(F6,F8,F9,F11,F13,F15,F16,F20)</f>
        <v>#DIV/0!</v>
      </c>
      <c r="J5" s="94" t="s">
        <v>164</v>
      </c>
      <c r="K5" s="95" t="e">
        <f>SQRT(1/SUM(F6,F8,F9,F11,F13,F15,F16,F20))</f>
        <v>#DIV/0!</v>
      </c>
      <c r="L5" s="96" t="s">
        <v>165</v>
      </c>
      <c r="M5" s="91"/>
      <c r="N5" s="301" t="s">
        <v>13</v>
      </c>
      <c r="O5" s="301"/>
      <c r="P5" s="301"/>
      <c r="Q5" s="91"/>
      <c r="R5" s="272" t="s">
        <v>175</v>
      </c>
      <c r="S5" s="272"/>
    </row>
    <row r="6" spans="1:19" x14ac:dyDescent="0.25">
      <c r="A6" s="226">
        <v>128.72</v>
      </c>
      <c r="B6" s="227" t="s">
        <v>176</v>
      </c>
      <c r="C6" s="227" t="s">
        <v>177</v>
      </c>
      <c r="D6" s="212"/>
      <c r="E6" s="213"/>
      <c r="F6" s="103">
        <f t="shared" si="0"/>
        <v>0</v>
      </c>
      <c r="G6" s="104">
        <f t="shared" si="1"/>
        <v>0</v>
      </c>
      <c r="I6" s="105" t="e">
        <f>I5*27/0.11</f>
        <v>#DIV/0!</v>
      </c>
      <c r="J6" s="106" t="s">
        <v>164</v>
      </c>
      <c r="K6" s="107" t="e">
        <f>K5*27/0.11</f>
        <v>#DIV/0!</v>
      </c>
      <c r="L6" s="108" t="s">
        <v>169</v>
      </c>
      <c r="M6" s="91"/>
      <c r="N6" s="172">
        <f>Overview!$D$17</f>
        <v>0</v>
      </c>
      <c r="O6" s="173" t="s">
        <v>164</v>
      </c>
      <c r="P6" s="174">
        <f>Overview!$E$17</f>
        <v>0</v>
      </c>
      <c r="Q6" s="91"/>
      <c r="R6" s="273" t="s">
        <v>178</v>
      </c>
      <c r="S6" s="273"/>
    </row>
    <row r="7" spans="1:19" x14ac:dyDescent="0.25">
      <c r="A7" s="230">
        <v>185.76</v>
      </c>
      <c r="B7" s="225" t="s">
        <v>179</v>
      </c>
      <c r="C7" s="225" t="s">
        <v>168</v>
      </c>
      <c r="D7" s="212"/>
      <c r="E7" s="213"/>
      <c r="F7" s="103">
        <f t="shared" si="0"/>
        <v>0</v>
      </c>
      <c r="G7" s="104">
        <f t="shared" si="1"/>
        <v>0</v>
      </c>
      <c r="I7" s="298" t="s">
        <v>180</v>
      </c>
      <c r="J7" s="298"/>
      <c r="K7" s="298"/>
      <c r="L7" s="298"/>
      <c r="M7" s="91"/>
      <c r="N7" s="290" t="s">
        <v>181</v>
      </c>
      <c r="O7" s="291"/>
      <c r="P7" s="292"/>
      <c r="Q7" s="91"/>
      <c r="R7" s="91"/>
      <c r="S7" s="109"/>
    </row>
    <row r="8" spans="1:19" ht="15" customHeight="1" x14ac:dyDescent="0.25">
      <c r="A8" s="226">
        <v>209.42</v>
      </c>
      <c r="B8" s="227" t="s">
        <v>176</v>
      </c>
      <c r="C8" s="227" t="s">
        <v>177</v>
      </c>
      <c r="D8" s="212"/>
      <c r="E8" s="213"/>
      <c r="F8" s="103">
        <f t="shared" si="0"/>
        <v>0</v>
      </c>
      <c r="G8" s="104">
        <f t="shared" si="1"/>
        <v>0</v>
      </c>
      <c r="I8" s="110">
        <f>D18</f>
        <v>0</v>
      </c>
      <c r="J8" s="94" t="s">
        <v>164</v>
      </c>
      <c r="K8" s="94">
        <f>E18</f>
        <v>0</v>
      </c>
      <c r="L8" s="111" t="s">
        <v>165</v>
      </c>
      <c r="M8" s="91"/>
      <c r="N8" s="113" t="e">
        <f>(((0.99685704+-0.23958774*LN(R18)+0.014597508*LN(R18)^2)/(1+-0.24153011*LN(R18)+0.015221787*LN(R18)^2))+((0.99685704+-0.23958774*LN(S18)+0.014597508*LN(S18)^2)/(1+-0.24153011*LN(S18)+0.015221787*LN(S18)^2)))/2</f>
        <v>#NUM!</v>
      </c>
      <c r="O8" s="114" t="s">
        <v>164</v>
      </c>
      <c r="P8" s="115" t="e">
        <f>N8*0.05</f>
        <v>#NUM!</v>
      </c>
      <c r="Q8" s="91"/>
      <c r="R8" s="217" t="s">
        <v>189</v>
      </c>
      <c r="S8" s="218" t="s">
        <v>215</v>
      </c>
    </row>
    <row r="9" spans="1:19" x14ac:dyDescent="0.25">
      <c r="A9" s="228">
        <v>238.71</v>
      </c>
      <c r="B9" s="227" t="s">
        <v>183</v>
      </c>
      <c r="C9" s="227" t="s">
        <v>177</v>
      </c>
      <c r="D9" s="212"/>
      <c r="E9" s="213"/>
      <c r="F9" s="103">
        <f t="shared" si="0"/>
        <v>0</v>
      </c>
      <c r="G9" s="104">
        <f t="shared" si="1"/>
        <v>0</v>
      </c>
      <c r="I9" s="112">
        <f>I8*27*1224</f>
        <v>0</v>
      </c>
      <c r="J9" s="107" t="s">
        <v>164</v>
      </c>
      <c r="K9" s="107">
        <f>K8*27*1224</f>
        <v>0</v>
      </c>
      <c r="L9" s="108" t="s">
        <v>169</v>
      </c>
      <c r="M9" s="91"/>
      <c r="N9" s="290" t="s">
        <v>187</v>
      </c>
      <c r="O9" s="291"/>
      <c r="P9" s="292"/>
      <c r="Q9" s="91"/>
      <c r="R9" s="116" t="s">
        <v>184</v>
      </c>
      <c r="S9" s="117">
        <v>0.03</v>
      </c>
    </row>
    <row r="10" spans="1:19" x14ac:dyDescent="0.25">
      <c r="A10" s="224">
        <v>295.10000000000002</v>
      </c>
      <c r="B10" s="225" t="s">
        <v>185</v>
      </c>
      <c r="C10" s="225" t="s">
        <v>168</v>
      </c>
      <c r="D10" s="212"/>
      <c r="E10" s="213"/>
      <c r="F10" s="103">
        <f t="shared" si="0"/>
        <v>0</v>
      </c>
      <c r="G10" s="104">
        <f t="shared" si="1"/>
        <v>0</v>
      </c>
      <c r="I10" s="118">
        <f>I9*100/1000000</f>
        <v>0</v>
      </c>
      <c r="J10" s="119" t="s">
        <v>164</v>
      </c>
      <c r="K10" s="119">
        <f>K9*100/1000000</f>
        <v>0</v>
      </c>
      <c r="L10" s="108" t="s">
        <v>186</v>
      </c>
      <c r="M10" s="91"/>
      <c r="N10" s="122">
        <f>IF(S20="on",IF(R20="Feldspar",12.5*0.7982*(1-((((0.99685704+-0.23958774*LN(R18)+0.014597508*LN(R18)^2)/(1+-0.24153011*LN(R18)+0.015221787*LN(R18)^2))+((0.99685704+-0.23958774*LN(S18)+0.014597508*LN(S18)^2)/(1+-0.24153011*LN(S18)+0.015221787*LN(S18)^2)))/2)),0.01),0)</f>
        <v>0</v>
      </c>
      <c r="O10" s="123" t="s">
        <v>164</v>
      </c>
      <c r="P10" s="121">
        <f>IF(S20="on",IF(R20="Feldspar",N10*SQRT((0.12/12.5)^2+(0.039/0.7982)^2 + (P8/(N8))^2),0.002),0)</f>
        <v>0</v>
      </c>
      <c r="Q10" s="91"/>
      <c r="R10" s="120" t="s">
        <v>188</v>
      </c>
      <c r="S10" s="121">
        <v>0.04</v>
      </c>
    </row>
    <row r="11" spans="1:19" x14ac:dyDescent="0.25">
      <c r="A11" s="226">
        <v>338.21</v>
      </c>
      <c r="B11" s="227" t="s">
        <v>176</v>
      </c>
      <c r="C11" s="227" t="s">
        <v>177</v>
      </c>
      <c r="D11" s="212"/>
      <c r="E11" s="213"/>
      <c r="F11" s="103">
        <f t="shared" si="0"/>
        <v>0</v>
      </c>
      <c r="G11" s="104">
        <f t="shared" si="1"/>
        <v>0</v>
      </c>
      <c r="I11" s="299" t="s">
        <v>52</v>
      </c>
      <c r="J11" s="299"/>
      <c r="K11" s="299"/>
      <c r="L11" s="300"/>
      <c r="M11" s="91"/>
      <c r="N11" s="280" t="s">
        <v>214</v>
      </c>
      <c r="O11" s="281"/>
      <c r="P11" s="282"/>
      <c r="Q11" s="91"/>
      <c r="R11" s="181" t="s">
        <v>189</v>
      </c>
      <c r="S11" s="175">
        <f>IF(Overview!AM17="silt",IF(Overview!K17="lin",0.03,IF(Overview!K17="exp",0.04,"missing info")),0)</f>
        <v>0</v>
      </c>
    </row>
    <row r="12" spans="1:19" x14ac:dyDescent="0.25">
      <c r="A12" s="224">
        <v>351.85</v>
      </c>
      <c r="B12" s="225" t="s">
        <v>185</v>
      </c>
      <c r="C12" s="225" t="s">
        <v>168</v>
      </c>
      <c r="D12" s="212"/>
      <c r="E12" s="213"/>
      <c r="F12" s="103">
        <f t="shared" si="0"/>
        <v>0</v>
      </c>
      <c r="G12" s="104">
        <f t="shared" si="1"/>
        <v>0</v>
      </c>
      <c r="I12" s="299"/>
      <c r="J12" s="299"/>
      <c r="K12" s="299"/>
      <c r="L12" s="300"/>
      <c r="M12" s="91"/>
      <c r="N12" s="290" t="s">
        <v>216</v>
      </c>
      <c r="O12" s="291"/>
      <c r="P12" s="292"/>
      <c r="Q12" s="91"/>
      <c r="R12" s="91"/>
      <c r="S12" s="109"/>
    </row>
    <row r="13" spans="1:19" x14ac:dyDescent="0.25">
      <c r="A13" s="228">
        <v>583.17999999999995</v>
      </c>
      <c r="B13" s="229" t="s">
        <v>190</v>
      </c>
      <c r="C13" s="227" t="s">
        <v>177</v>
      </c>
      <c r="D13" s="212"/>
      <c r="E13" s="213"/>
      <c r="F13" s="103">
        <f t="shared" si="0"/>
        <v>0</v>
      </c>
      <c r="G13" s="104">
        <f t="shared" si="1"/>
        <v>0</v>
      </c>
      <c r="I13" s="124"/>
      <c r="J13" s="125" t="s">
        <v>191</v>
      </c>
      <c r="K13" s="125" t="s">
        <v>192</v>
      </c>
      <c r="L13" s="126" t="s">
        <v>193</v>
      </c>
      <c r="M13" s="91"/>
      <c r="N13" s="130" t="e">
        <f>D7/(D4+D5)</f>
        <v>#DIV/0!</v>
      </c>
      <c r="O13" s="123" t="s">
        <v>164</v>
      </c>
      <c r="P13" s="131" t="e">
        <f>SQRT((E7^2/(D4+D5)^2)+(D7^2*(E4^2+E5^2)/(D4+D5)^4))</f>
        <v>#DIV/0!</v>
      </c>
      <c r="Q13" s="91"/>
      <c r="R13" s="182" t="s">
        <v>194</v>
      </c>
      <c r="S13" s="176">
        <f>Overview!$N$17</f>
        <v>0</v>
      </c>
    </row>
    <row r="14" spans="1:19" x14ac:dyDescent="0.25">
      <c r="A14" s="224">
        <v>609.22</v>
      </c>
      <c r="B14" s="225" t="s">
        <v>195</v>
      </c>
      <c r="C14" s="225" t="s">
        <v>168</v>
      </c>
      <c r="D14" s="212"/>
      <c r="E14" s="213"/>
      <c r="F14" s="103">
        <f t="shared" si="0"/>
        <v>0</v>
      </c>
      <c r="G14" s="104">
        <f t="shared" si="1"/>
        <v>0</v>
      </c>
      <c r="I14" s="127" t="s">
        <v>196</v>
      </c>
      <c r="J14" s="128" t="e">
        <f>(I6*0.0479)+(I3*0.1116)+(I10*0.2491)</f>
        <v>#DIV/0!</v>
      </c>
      <c r="K14" s="128" t="e">
        <f>(I6*0.0277*(1-0.171))+(I3*0.1457*(1-0.117))+(I10*(0.7982+0.019)*(1-0.0494))</f>
        <v>#DIV/0!</v>
      </c>
      <c r="L14" s="129" t="e">
        <f>(I6*0.644*S11)+(I3*2.22*S11)</f>
        <v>#DIV/0!</v>
      </c>
      <c r="M14" s="91"/>
      <c r="N14" s="293" t="s">
        <v>217</v>
      </c>
      <c r="O14" s="294"/>
      <c r="P14" s="295"/>
      <c r="Q14" s="91"/>
      <c r="R14" s="183" t="s">
        <v>197</v>
      </c>
      <c r="S14" s="177">
        <f>Overview!$O$17</f>
        <v>0</v>
      </c>
    </row>
    <row r="15" spans="1:19" x14ac:dyDescent="0.25">
      <c r="A15" s="228">
        <v>911.1</v>
      </c>
      <c r="B15" s="227" t="s">
        <v>176</v>
      </c>
      <c r="C15" s="227" t="s">
        <v>177</v>
      </c>
      <c r="D15" s="212"/>
      <c r="E15" s="213"/>
      <c r="F15" s="103">
        <f t="shared" si="0"/>
        <v>0</v>
      </c>
      <c r="G15" s="104">
        <f t="shared" si="1"/>
        <v>0</v>
      </c>
      <c r="I15" s="127" t="s">
        <v>198</v>
      </c>
      <c r="J15" s="128" t="e">
        <f>SQRT((0.0479*K6)^2+(0.1116*K3)^2+(0.2491*K10)^2)</f>
        <v>#DIV/0!</v>
      </c>
      <c r="K15" s="128" t="e">
        <f>SQRT((0.0277*(1-0.171)*K6)^2+(I6*0.0277*0.013)^2+(0.1457*(1-0.117)*K3)^2+(I3*0.1457*0.011)^2+(0.801*(1-0.0494)*K10)^2+(I10*0.801*0.007)^2)</f>
        <v>#DIV/0!</v>
      </c>
      <c r="L15" s="132" t="e">
        <f>IF(L14=0,0,(SQRT((K6*0.644)^2+(K3*2.22)^2)*S11))</f>
        <v>#DIV/0!</v>
      </c>
      <c r="M15" s="91"/>
      <c r="N15" s="219" t="e">
        <f>D9/(D6+D8+D11+D15+D16)</f>
        <v>#DIV/0!</v>
      </c>
      <c r="O15" s="123" t="s">
        <v>164</v>
      </c>
      <c r="P15" s="220" t="e">
        <f>SQRT((E9^2/(D6+D8+D11+D15+D16)^2)+(D9^2*(E6^2+E8^2+E11^2+E15^2+E16^2)/(D6+D8+D11+D15+D16)^4))</f>
        <v>#DIV/0!</v>
      </c>
      <c r="Q15" s="91"/>
      <c r="R15" s="91"/>
      <c r="S15" s="109"/>
    </row>
    <row r="16" spans="1:19" x14ac:dyDescent="0.25">
      <c r="A16" s="226">
        <v>968.93</v>
      </c>
      <c r="B16" s="227" t="s">
        <v>176</v>
      </c>
      <c r="C16" s="227" t="s">
        <v>177</v>
      </c>
      <c r="D16" s="212"/>
      <c r="E16" s="213"/>
      <c r="F16" s="103">
        <f t="shared" si="0"/>
        <v>0</v>
      </c>
      <c r="G16" s="104">
        <f t="shared" si="1"/>
        <v>0</v>
      </c>
      <c r="I16" s="127" t="s">
        <v>199</v>
      </c>
      <c r="J16" s="128" t="e">
        <f>J14/(1+1.14*N4)</f>
        <v>#DIV/0!</v>
      </c>
      <c r="K16" s="128" t="e">
        <f>K14/(1+1.25*N4)</f>
        <v>#DIV/0!</v>
      </c>
      <c r="L16" s="129" t="e">
        <f>L14/(1+1.5*N4)</f>
        <v>#DIV/0!</v>
      </c>
      <c r="M16" s="91"/>
      <c r="N16" s="262" t="s">
        <v>200</v>
      </c>
      <c r="O16" s="262"/>
      <c r="P16" s="262"/>
      <c r="Q16" s="133"/>
      <c r="R16" s="296" t="s">
        <v>201</v>
      </c>
      <c r="S16" s="297"/>
    </row>
    <row r="17" spans="1:19" ht="15.75" thickBot="1" x14ac:dyDescent="0.3">
      <c r="A17" s="230">
        <v>1120.1600000000001</v>
      </c>
      <c r="B17" s="225" t="s">
        <v>195</v>
      </c>
      <c r="C17" s="225" t="s">
        <v>168</v>
      </c>
      <c r="D17" s="212"/>
      <c r="E17" s="213"/>
      <c r="F17" s="103">
        <f t="shared" si="0"/>
        <v>0</v>
      </c>
      <c r="G17" s="104">
        <f t="shared" si="1"/>
        <v>0</v>
      </c>
      <c r="I17" s="134" t="s">
        <v>202</v>
      </c>
      <c r="J17" s="135" t="e">
        <f>SQRT(((J15/(1+1.14*N4))^2+((J14*1.14*P4)/(1+1.14*N4)^2)^2))</f>
        <v>#DIV/0!</v>
      </c>
      <c r="K17" s="135" t="e">
        <f>SQRT((K15/(1+1.25*N4))^2+((K14*1.25*P4)/(1+1.25*N4)^2)^2)</f>
        <v>#DIV/0!</v>
      </c>
      <c r="L17" s="136" t="e">
        <f>SQRT((L15/(1+1.5*N4))^2+((L14*1.5*P4)/(1+1.5*N4)^2)^2)</f>
        <v>#DIV/0!</v>
      </c>
      <c r="M17" s="91"/>
      <c r="N17" s="137" t="e">
        <f>J16+K16+L16+N2+N10</f>
        <v>#DIV/0!</v>
      </c>
      <c r="O17" s="94" t="s">
        <v>164</v>
      </c>
      <c r="P17" s="138" t="e">
        <f>SQRT(J17^2+K17^2+L17^2+P2^2+P10^2)</f>
        <v>#DIV/0!</v>
      </c>
      <c r="Q17" s="139"/>
      <c r="R17" s="184" t="s">
        <v>203</v>
      </c>
      <c r="S17" s="185" t="s">
        <v>204</v>
      </c>
    </row>
    <row r="18" spans="1:19" x14ac:dyDescent="0.25">
      <c r="A18" s="231">
        <v>1460.91</v>
      </c>
      <c r="B18" s="232" t="s">
        <v>205</v>
      </c>
      <c r="C18" s="232" t="s">
        <v>180</v>
      </c>
      <c r="D18" s="212"/>
      <c r="E18" s="213"/>
      <c r="F18" s="103">
        <f t="shared" si="0"/>
        <v>0</v>
      </c>
      <c r="G18" s="104">
        <f t="shared" si="1"/>
        <v>0</v>
      </c>
      <c r="I18" s="265" t="s">
        <v>206</v>
      </c>
      <c r="J18" s="265"/>
      <c r="K18" s="265"/>
      <c r="L18" s="265"/>
      <c r="M18" s="91"/>
      <c r="N18" s="266" t="s">
        <v>17</v>
      </c>
      <c r="O18" s="266"/>
      <c r="P18" s="266"/>
      <c r="Q18" s="139"/>
      <c r="R18" s="178">
        <f>Overview!$AN$17</f>
        <v>0</v>
      </c>
      <c r="S18" s="186">
        <f>Overview!$AO$17</f>
        <v>0</v>
      </c>
    </row>
    <row r="19" spans="1:19" ht="15.75" thickBot="1" x14ac:dyDescent="0.3">
      <c r="A19" s="230">
        <v>1764.83</v>
      </c>
      <c r="B19" s="225" t="s">
        <v>195</v>
      </c>
      <c r="C19" s="225" t="s">
        <v>168</v>
      </c>
      <c r="D19" s="212"/>
      <c r="E19" s="213"/>
      <c r="F19" s="103">
        <f t="shared" si="0"/>
        <v>0</v>
      </c>
      <c r="G19" s="104">
        <f t="shared" si="1"/>
        <v>0</v>
      </c>
      <c r="I19" s="91"/>
      <c r="J19" s="91"/>
      <c r="K19" s="91"/>
      <c r="L19" s="91"/>
      <c r="M19" s="91"/>
      <c r="N19" s="140" t="e">
        <f>N6*1000/N17</f>
        <v>#DIV/0!</v>
      </c>
      <c r="O19" s="141" t="s">
        <v>164</v>
      </c>
      <c r="P19" s="142" t="e">
        <f>N19*SQRT((P6/N6)^2+(P17/N17)^2)</f>
        <v>#DIV/0!</v>
      </c>
      <c r="Q19" s="139"/>
      <c r="R19" s="143"/>
      <c r="S19" s="144"/>
    </row>
    <row r="20" spans="1:19" ht="15.75" thickBot="1" x14ac:dyDescent="0.3">
      <c r="A20" s="226">
        <v>2615.8200000000002</v>
      </c>
      <c r="B20" s="229" t="s">
        <v>190</v>
      </c>
      <c r="C20" s="229" t="s">
        <v>177</v>
      </c>
      <c r="D20" s="214"/>
      <c r="E20" s="215"/>
      <c r="F20" s="145">
        <f t="shared" si="0"/>
        <v>0</v>
      </c>
      <c r="G20" s="146">
        <f t="shared" si="1"/>
        <v>0</v>
      </c>
      <c r="I20" s="254" t="s">
        <v>207</v>
      </c>
      <c r="J20" s="254"/>
      <c r="K20" s="254"/>
      <c r="L20" s="254"/>
      <c r="M20" s="91"/>
      <c r="N20" s="255" t="s">
        <v>230</v>
      </c>
      <c r="O20" s="255"/>
      <c r="P20" s="255"/>
      <c r="Q20" s="147"/>
      <c r="R20" s="221" t="str">
        <f>Overview!$AL$17</f>
        <v>Quartz</v>
      </c>
      <c r="S20" s="223">
        <f>Overview!$AP$17</f>
        <v>0</v>
      </c>
    </row>
    <row r="25" spans="1:19" x14ac:dyDescent="0.25">
      <c r="I25" s="45"/>
    </row>
    <row r="29" spans="1:19" x14ac:dyDescent="0.25">
      <c r="H29" s="216"/>
    </row>
    <row r="31" spans="1:19" x14ac:dyDescent="0.25">
      <c r="F31" s="171"/>
    </row>
    <row r="35" spans="9:9" x14ac:dyDescent="0.25">
      <c r="I35" s="171"/>
    </row>
  </sheetData>
  <sheetProtection sheet="1" objects="1" scenarios="1"/>
  <protectedRanges>
    <protectedRange sqref="B3:B20" name="Intervalo1"/>
  </protectedRanges>
  <mergeCells count="28">
    <mergeCell ref="B1:B2"/>
    <mergeCell ref="C1:C2"/>
    <mergeCell ref="F1:F2"/>
    <mergeCell ref="G1:G2"/>
    <mergeCell ref="I1:L1"/>
    <mergeCell ref="N1:P1"/>
    <mergeCell ref="R1:S1"/>
    <mergeCell ref="R2:S2"/>
    <mergeCell ref="N3:P3"/>
    <mergeCell ref="R3:S3"/>
    <mergeCell ref="I4:L4"/>
    <mergeCell ref="R4:S4"/>
    <mergeCell ref="N5:P5"/>
    <mergeCell ref="R5:S5"/>
    <mergeCell ref="R6:S6"/>
    <mergeCell ref="R16:S16"/>
    <mergeCell ref="I18:L18"/>
    <mergeCell ref="N18:P18"/>
    <mergeCell ref="I7:L7"/>
    <mergeCell ref="I11:L12"/>
    <mergeCell ref="I20:L20"/>
    <mergeCell ref="N20:P20"/>
    <mergeCell ref="N7:P7"/>
    <mergeCell ref="N9:P9"/>
    <mergeCell ref="N12:P12"/>
    <mergeCell ref="N11:P11"/>
    <mergeCell ref="N14:P14"/>
    <mergeCell ref="N16:P16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1732AC5D-3F32-4EB0-82B9-9EA2FD12D03D}">
          <x14:formula1>
            <xm:f>'Occult Data'!$O$1:$O$2</xm:f>
          </x14:formula1>
          <xm:sqref>B18</xm:sqref>
        </x14:dataValidation>
        <x14:dataValidation type="list" allowBlank="1" showInputMessage="1" showErrorMessage="1" xr:uid="{AD87E7A8-7D3B-40B4-B730-0D019011D184}">
          <x14:formula1>
            <xm:f>'Occult Data'!$N$1:$N$2</xm:f>
          </x14:formula1>
          <xm:sqref>B3</xm:sqref>
        </x14:dataValidation>
        <x14:dataValidation type="list" allowBlank="1" showInputMessage="1" showErrorMessage="1" xr:uid="{282F376F-2379-4C61-817F-AF00CB93716A}">
          <x14:formula1>
            <xm:f>'Occult Data'!$M$1:$M$2</xm:f>
          </x14:formula1>
          <xm:sqref>B4:B5</xm:sqref>
        </x14:dataValidation>
        <x14:dataValidation type="list" allowBlank="1" showInputMessage="1" showErrorMessage="1" xr:uid="{A867ED83-547C-4960-9D9A-09E2B9B9CB7D}">
          <x14:formula1>
            <xm:f>'Occult Data'!$L$1:$L$2</xm:f>
          </x14:formula1>
          <xm:sqref>B7</xm:sqref>
        </x14:dataValidation>
        <x14:dataValidation type="list" allowBlank="1" showInputMessage="1" showErrorMessage="1" xr:uid="{31FF783D-D74D-47F3-85FA-3E8A92C71DD8}">
          <x14:formula1>
            <xm:f>'Occult Data'!$K$1:$K$2</xm:f>
          </x14:formula1>
          <xm:sqref>B12 B10</xm:sqref>
        </x14:dataValidation>
        <x14:dataValidation type="list" allowBlank="1" showInputMessage="1" showErrorMessage="1" xr:uid="{F0FA86F8-756E-4140-9BE7-EC5A7DB1428C}">
          <x14:formula1>
            <xm:f>'Occult Data'!$J$1:$J$2</xm:f>
          </x14:formula1>
          <xm:sqref>B19 B17 B14</xm:sqref>
        </x14:dataValidation>
        <x14:dataValidation type="list" allowBlank="1" showInputMessage="1" showErrorMessage="1" xr:uid="{BD7AD436-62AF-49E6-B482-28679A99451C}">
          <x14:formula1>
            <xm:f>'Occult Data'!$I$1:$I$2</xm:f>
          </x14:formula1>
          <xm:sqref>B9</xm:sqref>
        </x14:dataValidation>
        <x14:dataValidation type="list" allowBlank="1" showInputMessage="1" showErrorMessage="1" xr:uid="{D714FC70-759C-4A7B-9E3C-711FE99CD330}">
          <x14:formula1>
            <xm:f>'Occult Data'!$H$1:$H$2</xm:f>
          </x14:formula1>
          <xm:sqref>B6 B8 B11 B15:B16</xm:sqref>
        </x14:dataValidation>
        <x14:dataValidation type="list" allowBlank="1" showInputMessage="1" showErrorMessage="1" xr:uid="{E2E73483-8663-4EE2-9516-AA075E3D2791}">
          <x14:formula1>
            <xm:f>'Occult Data'!$G$1:$G$2</xm:f>
          </x14:formula1>
          <xm:sqref>B20 B13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S35"/>
  <sheetViews>
    <sheetView zoomScaleNormal="100" workbookViewId="0">
      <selection activeCell="B3" sqref="B3:B20"/>
    </sheetView>
  </sheetViews>
  <sheetFormatPr defaultColWidth="11.5703125" defaultRowHeight="15" x14ac:dyDescent="0.25"/>
  <cols>
    <col min="1" max="1" width="9.28515625" customWidth="1"/>
    <col min="2" max="2" width="8.28515625" customWidth="1"/>
    <col min="3" max="3" width="6.85546875" customWidth="1"/>
    <col min="4" max="4" width="11.85546875" customWidth="1"/>
    <col min="5" max="5" width="13.140625" customWidth="1"/>
    <col min="6" max="6" width="10.85546875" customWidth="1"/>
    <col min="7" max="7" width="11.28515625" customWidth="1"/>
    <col min="8" max="8" width="3.140625" customWidth="1"/>
    <col min="9" max="9" width="15.28515625" customWidth="1"/>
    <col min="10" max="10" width="10.7109375" customWidth="1"/>
    <col min="11" max="11" width="13.140625" customWidth="1"/>
    <col min="13" max="13" width="3.140625" customWidth="1"/>
    <col min="14" max="14" width="11.7109375" customWidth="1"/>
    <col min="15" max="16" width="10" customWidth="1"/>
    <col min="17" max="17" width="3.140625" customWidth="1"/>
    <col min="18" max="18" width="14.28515625" customWidth="1"/>
    <col min="19" max="19" width="13.5703125" customWidth="1"/>
    <col min="20" max="64" width="8.7109375" customWidth="1"/>
  </cols>
  <sheetData>
    <row r="1" spans="1:19" ht="13.9" customHeight="1" x14ac:dyDescent="0.25">
      <c r="A1" s="180" t="s">
        <v>152</v>
      </c>
      <c r="B1" s="302" t="s">
        <v>153</v>
      </c>
      <c r="C1" s="302" t="s">
        <v>154</v>
      </c>
      <c r="D1" s="194" t="s">
        <v>155</v>
      </c>
      <c r="E1" s="195" t="s">
        <v>156</v>
      </c>
      <c r="F1" s="303" t="s">
        <v>157</v>
      </c>
      <c r="G1" s="304" t="s">
        <v>158</v>
      </c>
      <c r="H1" s="90"/>
      <c r="I1" s="298" t="s">
        <v>159</v>
      </c>
      <c r="J1" s="298"/>
      <c r="K1" s="298"/>
      <c r="L1" s="298"/>
      <c r="M1" s="91"/>
      <c r="N1" s="298" t="s">
        <v>160</v>
      </c>
      <c r="O1" s="298"/>
      <c r="P1" s="298"/>
      <c r="Q1" s="91"/>
      <c r="R1" s="274" t="s">
        <v>161</v>
      </c>
      <c r="S1" s="274"/>
    </row>
    <row r="2" spans="1:19" ht="15.75" thickBot="1" x14ac:dyDescent="0.3">
      <c r="A2" s="180" t="s">
        <v>162</v>
      </c>
      <c r="B2" s="302"/>
      <c r="C2" s="302"/>
      <c r="D2" s="196" t="s">
        <v>163</v>
      </c>
      <c r="E2" s="197" t="s">
        <v>163</v>
      </c>
      <c r="F2" s="303"/>
      <c r="G2" s="304"/>
      <c r="H2" s="92"/>
      <c r="I2" s="93" t="e">
        <f>SUM(G3,G4,G5,G7,G10,G12,G14,G17,G19)/SUM(F3,F4,F5,F7,F10,F12,F14,F17,F19)</f>
        <v>#DIV/0!</v>
      </c>
      <c r="J2" s="94" t="s">
        <v>164</v>
      </c>
      <c r="K2" s="95" t="e">
        <f>SQRT(1/SUM(F3,F4,F5,F7,F10,F12,F14,F17,F19))</f>
        <v>#DIV/0!</v>
      </c>
      <c r="L2" s="96" t="s">
        <v>165</v>
      </c>
      <c r="M2" s="91"/>
      <c r="N2" s="172">
        <f>Overview!$AA$18</f>
        <v>0.19504856112476671</v>
      </c>
      <c r="O2" s="173" t="s">
        <v>164</v>
      </c>
      <c r="P2" s="174" t="e">
        <f>Overview!$AB$18</f>
        <v>#DIV/0!</v>
      </c>
      <c r="Q2" s="91"/>
      <c r="R2" s="270" t="s">
        <v>166</v>
      </c>
      <c r="S2" s="270"/>
    </row>
    <row r="3" spans="1:19" ht="17.25" x14ac:dyDescent="0.25">
      <c r="A3" s="224">
        <v>46.5</v>
      </c>
      <c r="B3" s="225" t="s">
        <v>167</v>
      </c>
      <c r="C3" s="225" t="s">
        <v>168</v>
      </c>
      <c r="D3" s="212"/>
      <c r="E3" s="213"/>
      <c r="F3" s="97">
        <f t="shared" ref="F3:F20" si="0">IF(B3="-",0,IF(E3&lt;&gt;0,1/E3^2,0))</f>
        <v>0</v>
      </c>
      <c r="G3" s="98">
        <f>IF(D3&lt;&gt;0,D3*F3,0)</f>
        <v>0</v>
      </c>
      <c r="I3" s="99" t="e">
        <f>I2*27/0.33</f>
        <v>#DIV/0!</v>
      </c>
      <c r="J3" s="100" t="s">
        <v>164</v>
      </c>
      <c r="K3" s="101" t="e">
        <f>K2*27/0.33</f>
        <v>#DIV/0!</v>
      </c>
      <c r="L3" s="102" t="s">
        <v>169</v>
      </c>
      <c r="M3" s="91"/>
      <c r="N3" s="301" t="s">
        <v>170</v>
      </c>
      <c r="O3" s="301"/>
      <c r="P3" s="301"/>
      <c r="Q3" s="91"/>
      <c r="R3" s="272" t="s">
        <v>171</v>
      </c>
      <c r="S3" s="272"/>
    </row>
    <row r="4" spans="1:19" x14ac:dyDescent="0.25">
      <c r="A4" s="224">
        <v>63.29</v>
      </c>
      <c r="B4" s="225" t="s">
        <v>172</v>
      </c>
      <c r="C4" s="225" t="s">
        <v>168</v>
      </c>
      <c r="D4" s="212"/>
      <c r="E4" s="213"/>
      <c r="F4" s="103">
        <f t="shared" si="0"/>
        <v>0</v>
      </c>
      <c r="G4" s="104">
        <f>IF(D4&lt;&gt;0,D4*F4,0)</f>
        <v>0</v>
      </c>
      <c r="I4" s="298" t="s">
        <v>173</v>
      </c>
      <c r="J4" s="298"/>
      <c r="K4" s="298"/>
      <c r="L4" s="298"/>
      <c r="M4" s="91"/>
      <c r="N4" s="172" t="e">
        <f>Overview!$AG$18</f>
        <v>#DIV/0!</v>
      </c>
      <c r="O4" s="173" t="s">
        <v>164</v>
      </c>
      <c r="P4" s="174">
        <f>0.1</f>
        <v>0.1</v>
      </c>
      <c r="Q4" s="91"/>
      <c r="R4" s="270" t="s">
        <v>174</v>
      </c>
      <c r="S4" s="270"/>
    </row>
    <row r="5" spans="1:19" x14ac:dyDescent="0.25">
      <c r="A5" s="230">
        <v>93.31</v>
      </c>
      <c r="B5" s="225" t="s">
        <v>172</v>
      </c>
      <c r="C5" s="225" t="s">
        <v>168</v>
      </c>
      <c r="D5" s="212"/>
      <c r="E5" s="213"/>
      <c r="F5" s="103">
        <f t="shared" si="0"/>
        <v>0</v>
      </c>
      <c r="G5" s="104">
        <f t="shared" ref="G5:G20" si="1">IF(D5&lt;&gt;0,D5*F5,0)</f>
        <v>0</v>
      </c>
      <c r="I5" s="93" t="e">
        <f>SUM(G6,G8,G9,G11,G15,G13,G16,G20)/SUM(F6,F8,F9,F11,F13,F15,F16,F20)</f>
        <v>#DIV/0!</v>
      </c>
      <c r="J5" s="94" t="s">
        <v>164</v>
      </c>
      <c r="K5" s="95" t="e">
        <f>SQRT(1/SUM(F6,F8,F9,F11,F13,F15,F16,F20))</f>
        <v>#DIV/0!</v>
      </c>
      <c r="L5" s="96" t="s">
        <v>165</v>
      </c>
      <c r="M5" s="91"/>
      <c r="N5" s="301" t="s">
        <v>13</v>
      </c>
      <c r="O5" s="301"/>
      <c r="P5" s="301"/>
      <c r="Q5" s="91"/>
      <c r="R5" s="272" t="s">
        <v>175</v>
      </c>
      <c r="S5" s="272"/>
    </row>
    <row r="6" spans="1:19" x14ac:dyDescent="0.25">
      <c r="A6" s="226">
        <v>128.72</v>
      </c>
      <c r="B6" s="227" t="s">
        <v>176</v>
      </c>
      <c r="C6" s="227" t="s">
        <v>177</v>
      </c>
      <c r="D6" s="212"/>
      <c r="E6" s="213"/>
      <c r="F6" s="103">
        <f t="shared" si="0"/>
        <v>0</v>
      </c>
      <c r="G6" s="104">
        <f t="shared" si="1"/>
        <v>0</v>
      </c>
      <c r="I6" s="105" t="e">
        <f>I5*27/0.11</f>
        <v>#DIV/0!</v>
      </c>
      <c r="J6" s="106" t="s">
        <v>164</v>
      </c>
      <c r="K6" s="107" t="e">
        <f>K5*27/0.11</f>
        <v>#DIV/0!</v>
      </c>
      <c r="L6" s="108" t="s">
        <v>169</v>
      </c>
      <c r="M6" s="91"/>
      <c r="N6" s="172">
        <f>Overview!$D$18</f>
        <v>0</v>
      </c>
      <c r="O6" s="173" t="s">
        <v>164</v>
      </c>
      <c r="P6" s="174">
        <f>Overview!$E$18</f>
        <v>0</v>
      </c>
      <c r="Q6" s="91"/>
      <c r="R6" s="273" t="s">
        <v>178</v>
      </c>
      <c r="S6" s="273"/>
    </row>
    <row r="7" spans="1:19" x14ac:dyDescent="0.25">
      <c r="A7" s="230">
        <v>185.76</v>
      </c>
      <c r="B7" s="225" t="s">
        <v>179</v>
      </c>
      <c r="C7" s="225" t="s">
        <v>168</v>
      </c>
      <c r="D7" s="212"/>
      <c r="E7" s="213"/>
      <c r="F7" s="103">
        <f t="shared" si="0"/>
        <v>0</v>
      </c>
      <c r="G7" s="104">
        <f t="shared" si="1"/>
        <v>0</v>
      </c>
      <c r="I7" s="298" t="s">
        <v>180</v>
      </c>
      <c r="J7" s="298"/>
      <c r="K7" s="298"/>
      <c r="L7" s="298"/>
      <c r="M7" s="91"/>
      <c r="N7" s="290" t="s">
        <v>181</v>
      </c>
      <c r="O7" s="291"/>
      <c r="P7" s="292"/>
      <c r="Q7" s="91"/>
      <c r="R7" s="91"/>
      <c r="S7" s="109"/>
    </row>
    <row r="8" spans="1:19" ht="15" customHeight="1" x14ac:dyDescent="0.25">
      <c r="A8" s="226">
        <v>209.42</v>
      </c>
      <c r="B8" s="227" t="s">
        <v>176</v>
      </c>
      <c r="C8" s="227" t="s">
        <v>177</v>
      </c>
      <c r="D8" s="212"/>
      <c r="E8" s="213"/>
      <c r="F8" s="103">
        <f t="shared" si="0"/>
        <v>0</v>
      </c>
      <c r="G8" s="104">
        <f t="shared" si="1"/>
        <v>0</v>
      </c>
      <c r="I8" s="110">
        <f>D18</f>
        <v>0</v>
      </c>
      <c r="J8" s="94" t="s">
        <v>164</v>
      </c>
      <c r="K8" s="94">
        <f>E18</f>
        <v>0</v>
      </c>
      <c r="L8" s="111" t="s">
        <v>165</v>
      </c>
      <c r="M8" s="91"/>
      <c r="N8" s="113" t="e">
        <f>(((0.99685704+-0.23958774*LN(R18)+0.014597508*LN(R18)^2)/(1+-0.24153011*LN(R18)+0.015221787*LN(R18)^2))+((0.99685704+-0.23958774*LN(S18)+0.014597508*LN(S18)^2)/(1+-0.24153011*LN(S18)+0.015221787*LN(S18)^2)))/2</f>
        <v>#NUM!</v>
      </c>
      <c r="O8" s="114" t="s">
        <v>164</v>
      </c>
      <c r="P8" s="115" t="e">
        <f>N8*0.05</f>
        <v>#NUM!</v>
      </c>
      <c r="Q8" s="91"/>
      <c r="R8" s="217" t="s">
        <v>189</v>
      </c>
      <c r="S8" s="218" t="s">
        <v>215</v>
      </c>
    </row>
    <row r="9" spans="1:19" x14ac:dyDescent="0.25">
      <c r="A9" s="228">
        <v>238.71</v>
      </c>
      <c r="B9" s="227" t="s">
        <v>183</v>
      </c>
      <c r="C9" s="227" t="s">
        <v>177</v>
      </c>
      <c r="D9" s="212"/>
      <c r="E9" s="213"/>
      <c r="F9" s="103">
        <f t="shared" si="0"/>
        <v>0</v>
      </c>
      <c r="G9" s="104">
        <f t="shared" si="1"/>
        <v>0</v>
      </c>
      <c r="I9" s="112">
        <f>I8*27*1224</f>
        <v>0</v>
      </c>
      <c r="J9" s="107" t="s">
        <v>164</v>
      </c>
      <c r="K9" s="107">
        <f>K8*27*1224</f>
        <v>0</v>
      </c>
      <c r="L9" s="108" t="s">
        <v>169</v>
      </c>
      <c r="M9" s="91"/>
      <c r="N9" s="290" t="s">
        <v>187</v>
      </c>
      <c r="O9" s="291"/>
      <c r="P9" s="292"/>
      <c r="Q9" s="91"/>
      <c r="R9" s="116" t="s">
        <v>184</v>
      </c>
      <c r="S9" s="117">
        <v>0.03</v>
      </c>
    </row>
    <row r="10" spans="1:19" x14ac:dyDescent="0.25">
      <c r="A10" s="224">
        <v>295.10000000000002</v>
      </c>
      <c r="B10" s="225" t="s">
        <v>185</v>
      </c>
      <c r="C10" s="225" t="s">
        <v>168</v>
      </c>
      <c r="D10" s="212"/>
      <c r="E10" s="213"/>
      <c r="F10" s="103">
        <f t="shared" si="0"/>
        <v>0</v>
      </c>
      <c r="G10" s="104">
        <f t="shared" si="1"/>
        <v>0</v>
      </c>
      <c r="I10" s="118">
        <f>I9*100/1000000</f>
        <v>0</v>
      </c>
      <c r="J10" s="119" t="s">
        <v>164</v>
      </c>
      <c r="K10" s="119">
        <f>K9*100/1000000</f>
        <v>0</v>
      </c>
      <c r="L10" s="108" t="s">
        <v>186</v>
      </c>
      <c r="M10" s="91"/>
      <c r="N10" s="122">
        <f>IF(S20="on",IF(R20="Feldspar",12.5*0.7982*(1-((((0.99685704+-0.23958774*LN(R18)+0.014597508*LN(R18)^2)/(1+-0.24153011*LN(R18)+0.015221787*LN(R18)^2))+((0.99685704+-0.23958774*LN(S18)+0.014597508*LN(S18)^2)/(1+-0.24153011*LN(S18)+0.015221787*LN(S18)^2)))/2)),0.01),0)</f>
        <v>0</v>
      </c>
      <c r="O10" s="123" t="s">
        <v>164</v>
      </c>
      <c r="P10" s="121">
        <f>IF(S20="on",IF(R20="Feldspar",N10*SQRT((0.12/12.5)^2+(0.039/0.7982)^2 + (P8/(N8))^2),0.002),0)</f>
        <v>0</v>
      </c>
      <c r="Q10" s="91"/>
      <c r="R10" s="120" t="s">
        <v>188</v>
      </c>
      <c r="S10" s="121">
        <v>0.04</v>
      </c>
    </row>
    <row r="11" spans="1:19" x14ac:dyDescent="0.25">
      <c r="A11" s="226">
        <v>338.21</v>
      </c>
      <c r="B11" s="227" t="s">
        <v>176</v>
      </c>
      <c r="C11" s="227" t="s">
        <v>177</v>
      </c>
      <c r="D11" s="212"/>
      <c r="E11" s="213"/>
      <c r="F11" s="103">
        <f t="shared" si="0"/>
        <v>0</v>
      </c>
      <c r="G11" s="104">
        <f t="shared" si="1"/>
        <v>0</v>
      </c>
      <c r="I11" s="299" t="s">
        <v>52</v>
      </c>
      <c r="J11" s="299"/>
      <c r="K11" s="299"/>
      <c r="L11" s="300"/>
      <c r="M11" s="91"/>
      <c r="N11" s="280" t="s">
        <v>214</v>
      </c>
      <c r="O11" s="281"/>
      <c r="P11" s="282"/>
      <c r="Q11" s="91"/>
      <c r="R11" s="181" t="s">
        <v>189</v>
      </c>
      <c r="S11" s="175">
        <f>IF(Overview!AM18="silt",IF(Overview!K18="lin",0.03,IF(Overview!K18="exp",0.04,"missing info")),0)</f>
        <v>0</v>
      </c>
    </row>
    <row r="12" spans="1:19" x14ac:dyDescent="0.25">
      <c r="A12" s="224">
        <v>351.85</v>
      </c>
      <c r="B12" s="225" t="s">
        <v>185</v>
      </c>
      <c r="C12" s="225" t="s">
        <v>168</v>
      </c>
      <c r="D12" s="212"/>
      <c r="E12" s="213"/>
      <c r="F12" s="103">
        <f t="shared" si="0"/>
        <v>0</v>
      </c>
      <c r="G12" s="104">
        <f t="shared" si="1"/>
        <v>0</v>
      </c>
      <c r="I12" s="299"/>
      <c r="J12" s="299"/>
      <c r="K12" s="299"/>
      <c r="L12" s="300"/>
      <c r="M12" s="91"/>
      <c r="N12" s="290" t="s">
        <v>216</v>
      </c>
      <c r="O12" s="291"/>
      <c r="P12" s="292"/>
      <c r="Q12" s="91"/>
      <c r="R12" s="91"/>
      <c r="S12" s="109"/>
    </row>
    <row r="13" spans="1:19" x14ac:dyDescent="0.25">
      <c r="A13" s="228">
        <v>583.17999999999995</v>
      </c>
      <c r="B13" s="229" t="s">
        <v>190</v>
      </c>
      <c r="C13" s="227" t="s">
        <v>177</v>
      </c>
      <c r="D13" s="212"/>
      <c r="E13" s="213"/>
      <c r="F13" s="103">
        <f t="shared" si="0"/>
        <v>0</v>
      </c>
      <c r="G13" s="104">
        <f t="shared" si="1"/>
        <v>0</v>
      </c>
      <c r="I13" s="124"/>
      <c r="J13" s="125" t="s">
        <v>191</v>
      </c>
      <c r="K13" s="125" t="s">
        <v>192</v>
      </c>
      <c r="L13" s="126" t="s">
        <v>193</v>
      </c>
      <c r="M13" s="91"/>
      <c r="N13" s="130" t="e">
        <f>D7/(D4+D5)</f>
        <v>#DIV/0!</v>
      </c>
      <c r="O13" s="123" t="s">
        <v>164</v>
      </c>
      <c r="P13" s="131" t="e">
        <f>SQRT((E7^2/(D4+D5)^2)+(D7^2*(E4^2+E5^2)/(D4+D5)^4))</f>
        <v>#DIV/0!</v>
      </c>
      <c r="Q13" s="91"/>
      <c r="R13" s="182" t="s">
        <v>194</v>
      </c>
      <c r="S13" s="176">
        <f>Overview!$N$18</f>
        <v>0</v>
      </c>
    </row>
    <row r="14" spans="1:19" x14ac:dyDescent="0.25">
      <c r="A14" s="224">
        <v>609.22</v>
      </c>
      <c r="B14" s="225" t="s">
        <v>195</v>
      </c>
      <c r="C14" s="225" t="s">
        <v>168</v>
      </c>
      <c r="D14" s="212"/>
      <c r="E14" s="213"/>
      <c r="F14" s="103">
        <f t="shared" si="0"/>
        <v>0</v>
      </c>
      <c r="G14" s="104">
        <f t="shared" si="1"/>
        <v>0</v>
      </c>
      <c r="I14" s="127" t="s">
        <v>196</v>
      </c>
      <c r="J14" s="128" t="e">
        <f>(I6*0.0479)+(I3*0.1116)+(I10*0.2491)</f>
        <v>#DIV/0!</v>
      </c>
      <c r="K14" s="128" t="e">
        <f>(I6*0.0277*(1-0.171))+(I3*0.1457*(1-0.117))+(I10*(0.7982+0.019)*(1-0.0494))</f>
        <v>#DIV/0!</v>
      </c>
      <c r="L14" s="129" t="e">
        <f>(I6*0.644*S11)+(I3*2.22*S11)</f>
        <v>#DIV/0!</v>
      </c>
      <c r="M14" s="91"/>
      <c r="N14" s="293" t="s">
        <v>217</v>
      </c>
      <c r="O14" s="294"/>
      <c r="P14" s="295"/>
      <c r="Q14" s="91"/>
      <c r="R14" s="183" t="s">
        <v>197</v>
      </c>
      <c r="S14" s="177">
        <f>Overview!$O$18</f>
        <v>0</v>
      </c>
    </row>
    <row r="15" spans="1:19" x14ac:dyDescent="0.25">
      <c r="A15" s="228">
        <v>911.1</v>
      </c>
      <c r="B15" s="227" t="s">
        <v>176</v>
      </c>
      <c r="C15" s="227" t="s">
        <v>177</v>
      </c>
      <c r="D15" s="212"/>
      <c r="E15" s="213"/>
      <c r="F15" s="103">
        <f t="shared" si="0"/>
        <v>0</v>
      </c>
      <c r="G15" s="104">
        <f t="shared" si="1"/>
        <v>0</v>
      </c>
      <c r="I15" s="127" t="s">
        <v>198</v>
      </c>
      <c r="J15" s="128" t="e">
        <f>SQRT((0.0479*K6)^2+(0.1116*K3)^2+(0.2491*K10)^2)</f>
        <v>#DIV/0!</v>
      </c>
      <c r="K15" s="128" t="e">
        <f>SQRT((0.0277*(1-0.171)*K6)^2+(I6*0.0277*0.013)^2+(0.1457*(1-0.117)*K3)^2+(I3*0.1457*0.011)^2+(0.801*(1-0.0494)*K10)^2+(I10*0.801*0.007)^2)</f>
        <v>#DIV/0!</v>
      </c>
      <c r="L15" s="132" t="e">
        <f>IF(L14=0,0,(SQRT((K6*0.644)^2+(K3*2.22)^2)*S11))</f>
        <v>#DIV/0!</v>
      </c>
      <c r="M15" s="91"/>
      <c r="N15" s="219" t="e">
        <f>D9/(D6+D8+D11+D15+D16)</f>
        <v>#DIV/0!</v>
      </c>
      <c r="O15" s="123" t="s">
        <v>164</v>
      </c>
      <c r="P15" s="220" t="e">
        <f>SQRT((E9^2/(D6+D8+D11+D15+D16)^2)+(D9^2*(E6^2+E8^2+E11^2+E15^2+E16^2)/(D6+D8+D11+D15+D16)^4))</f>
        <v>#DIV/0!</v>
      </c>
      <c r="Q15" s="91"/>
      <c r="R15" s="91"/>
      <c r="S15" s="109"/>
    </row>
    <row r="16" spans="1:19" x14ac:dyDescent="0.25">
      <c r="A16" s="226">
        <v>968.93</v>
      </c>
      <c r="B16" s="227" t="s">
        <v>176</v>
      </c>
      <c r="C16" s="227" t="s">
        <v>177</v>
      </c>
      <c r="D16" s="212"/>
      <c r="E16" s="213"/>
      <c r="F16" s="103">
        <f t="shared" si="0"/>
        <v>0</v>
      </c>
      <c r="G16" s="104">
        <f t="shared" si="1"/>
        <v>0</v>
      </c>
      <c r="I16" s="127" t="s">
        <v>199</v>
      </c>
      <c r="J16" s="128" t="e">
        <f>J14/(1+1.14*N4)</f>
        <v>#DIV/0!</v>
      </c>
      <c r="K16" s="128" t="e">
        <f>K14/(1+1.25*N4)</f>
        <v>#DIV/0!</v>
      </c>
      <c r="L16" s="129" t="e">
        <f>L14/(1+1.5*N4)</f>
        <v>#DIV/0!</v>
      </c>
      <c r="M16" s="91"/>
      <c r="N16" s="262" t="s">
        <v>200</v>
      </c>
      <c r="O16" s="262"/>
      <c r="P16" s="262"/>
      <c r="Q16" s="133"/>
      <c r="R16" s="296" t="s">
        <v>201</v>
      </c>
      <c r="S16" s="297"/>
    </row>
    <row r="17" spans="1:19" ht="15.75" thickBot="1" x14ac:dyDescent="0.3">
      <c r="A17" s="230">
        <v>1120.1600000000001</v>
      </c>
      <c r="B17" s="225" t="s">
        <v>195</v>
      </c>
      <c r="C17" s="225" t="s">
        <v>168</v>
      </c>
      <c r="D17" s="212"/>
      <c r="E17" s="213"/>
      <c r="F17" s="103">
        <f t="shared" si="0"/>
        <v>0</v>
      </c>
      <c r="G17" s="104">
        <f t="shared" si="1"/>
        <v>0</v>
      </c>
      <c r="I17" s="134" t="s">
        <v>202</v>
      </c>
      <c r="J17" s="135" t="e">
        <f>SQRT(((J15/(1+1.14*N4))^2+((J14*1.14*P4)/(1+1.14*N4)^2)^2))</f>
        <v>#DIV/0!</v>
      </c>
      <c r="K17" s="135" t="e">
        <f>SQRT((K15/(1+1.25*N4))^2+((K14*1.25*P4)/(1+1.25*N4)^2)^2)</f>
        <v>#DIV/0!</v>
      </c>
      <c r="L17" s="136" t="e">
        <f>SQRT((L15/(1+1.5*N4))^2+((L14*1.5*P4)/(1+1.5*N4)^2)^2)</f>
        <v>#DIV/0!</v>
      </c>
      <c r="M17" s="91"/>
      <c r="N17" s="137" t="e">
        <f>J16+K16+L16+N2+N10</f>
        <v>#DIV/0!</v>
      </c>
      <c r="O17" s="94" t="s">
        <v>164</v>
      </c>
      <c r="P17" s="138" t="e">
        <f>SQRT(J17^2+K17^2+L17^2+P2^2+P10^2)</f>
        <v>#DIV/0!</v>
      </c>
      <c r="Q17" s="139"/>
      <c r="R17" s="184" t="s">
        <v>203</v>
      </c>
      <c r="S17" s="185" t="s">
        <v>204</v>
      </c>
    </row>
    <row r="18" spans="1:19" x14ac:dyDescent="0.25">
      <c r="A18" s="231">
        <v>1460.91</v>
      </c>
      <c r="B18" s="232" t="s">
        <v>205</v>
      </c>
      <c r="C18" s="232" t="s">
        <v>180</v>
      </c>
      <c r="D18" s="212"/>
      <c r="E18" s="213"/>
      <c r="F18" s="103">
        <f t="shared" si="0"/>
        <v>0</v>
      </c>
      <c r="G18" s="104">
        <f t="shared" si="1"/>
        <v>0</v>
      </c>
      <c r="I18" s="265" t="s">
        <v>206</v>
      </c>
      <c r="J18" s="265"/>
      <c r="K18" s="265"/>
      <c r="L18" s="265"/>
      <c r="M18" s="91"/>
      <c r="N18" s="266" t="s">
        <v>17</v>
      </c>
      <c r="O18" s="266"/>
      <c r="P18" s="266"/>
      <c r="Q18" s="139"/>
      <c r="R18" s="178">
        <f>Overview!$AN$18</f>
        <v>0</v>
      </c>
      <c r="S18" s="186">
        <f>Overview!$AO$18</f>
        <v>0</v>
      </c>
    </row>
    <row r="19" spans="1:19" ht="15.75" thickBot="1" x14ac:dyDescent="0.3">
      <c r="A19" s="230">
        <v>1764.83</v>
      </c>
      <c r="B19" s="225" t="s">
        <v>195</v>
      </c>
      <c r="C19" s="225" t="s">
        <v>168</v>
      </c>
      <c r="D19" s="212"/>
      <c r="E19" s="213"/>
      <c r="F19" s="103">
        <f t="shared" si="0"/>
        <v>0</v>
      </c>
      <c r="G19" s="104">
        <f t="shared" si="1"/>
        <v>0</v>
      </c>
      <c r="I19" s="91"/>
      <c r="J19" s="91"/>
      <c r="K19" s="91"/>
      <c r="L19" s="91"/>
      <c r="M19" s="91"/>
      <c r="N19" s="140" t="e">
        <f>N6*1000/N17</f>
        <v>#DIV/0!</v>
      </c>
      <c r="O19" s="141" t="s">
        <v>164</v>
      </c>
      <c r="P19" s="142" t="e">
        <f>N19*SQRT((P6/N6)^2+(P17/N17)^2)</f>
        <v>#DIV/0!</v>
      </c>
      <c r="Q19" s="139"/>
      <c r="R19" s="143"/>
      <c r="S19" s="144"/>
    </row>
    <row r="20" spans="1:19" ht="15.75" thickBot="1" x14ac:dyDescent="0.3">
      <c r="A20" s="226">
        <v>2615.8200000000002</v>
      </c>
      <c r="B20" s="229" t="s">
        <v>190</v>
      </c>
      <c r="C20" s="229" t="s">
        <v>177</v>
      </c>
      <c r="D20" s="214"/>
      <c r="E20" s="215"/>
      <c r="F20" s="145">
        <f t="shared" si="0"/>
        <v>0</v>
      </c>
      <c r="G20" s="146">
        <f t="shared" si="1"/>
        <v>0</v>
      </c>
      <c r="I20" s="254" t="s">
        <v>207</v>
      </c>
      <c r="J20" s="254"/>
      <c r="K20" s="254"/>
      <c r="L20" s="254"/>
      <c r="M20" s="91"/>
      <c r="N20" s="255" t="s">
        <v>230</v>
      </c>
      <c r="O20" s="255"/>
      <c r="P20" s="255"/>
      <c r="Q20" s="147"/>
      <c r="R20" s="221" t="str">
        <f>Overview!$AL$18</f>
        <v>Quartz</v>
      </c>
      <c r="S20" s="223">
        <f>Overview!$AP$18</f>
        <v>0</v>
      </c>
    </row>
    <row r="25" spans="1:19" x14ac:dyDescent="0.25">
      <c r="I25" s="45"/>
    </row>
    <row r="29" spans="1:19" x14ac:dyDescent="0.25">
      <c r="H29" s="216"/>
    </row>
    <row r="31" spans="1:19" x14ac:dyDescent="0.25">
      <c r="F31" s="171"/>
    </row>
    <row r="35" spans="9:9" x14ac:dyDescent="0.25">
      <c r="I35" s="171"/>
    </row>
  </sheetData>
  <sheetProtection sheet="1" objects="1" scenarios="1"/>
  <protectedRanges>
    <protectedRange sqref="B3:B20" name="Intervalo1"/>
  </protectedRanges>
  <mergeCells count="28">
    <mergeCell ref="B1:B2"/>
    <mergeCell ref="C1:C2"/>
    <mergeCell ref="F1:F2"/>
    <mergeCell ref="G1:G2"/>
    <mergeCell ref="I1:L1"/>
    <mergeCell ref="N1:P1"/>
    <mergeCell ref="R1:S1"/>
    <mergeCell ref="R2:S2"/>
    <mergeCell ref="N3:P3"/>
    <mergeCell ref="R3:S3"/>
    <mergeCell ref="I4:L4"/>
    <mergeCell ref="R4:S4"/>
    <mergeCell ref="N5:P5"/>
    <mergeCell ref="R5:S5"/>
    <mergeCell ref="R6:S6"/>
    <mergeCell ref="R16:S16"/>
    <mergeCell ref="I18:L18"/>
    <mergeCell ref="N18:P18"/>
    <mergeCell ref="I7:L7"/>
    <mergeCell ref="I11:L12"/>
    <mergeCell ref="I20:L20"/>
    <mergeCell ref="N20:P20"/>
    <mergeCell ref="N7:P7"/>
    <mergeCell ref="N9:P9"/>
    <mergeCell ref="N12:P12"/>
    <mergeCell ref="N11:P11"/>
    <mergeCell ref="N14:P14"/>
    <mergeCell ref="N16:P16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D3D7BD19-43BB-4C8C-94FB-BB8F96092217}">
          <x14:formula1>
            <xm:f>'Occult Data'!$O$1:$O$2</xm:f>
          </x14:formula1>
          <xm:sqref>B18</xm:sqref>
        </x14:dataValidation>
        <x14:dataValidation type="list" allowBlank="1" showInputMessage="1" showErrorMessage="1" xr:uid="{46E2DBF6-571B-403A-BFCC-BFD757E085F8}">
          <x14:formula1>
            <xm:f>'Occult Data'!$N$1:$N$2</xm:f>
          </x14:formula1>
          <xm:sqref>B3</xm:sqref>
        </x14:dataValidation>
        <x14:dataValidation type="list" allowBlank="1" showInputMessage="1" showErrorMessage="1" xr:uid="{1F20CED1-23D6-4666-AFB0-49C5835464BC}">
          <x14:formula1>
            <xm:f>'Occult Data'!$M$1:$M$2</xm:f>
          </x14:formula1>
          <xm:sqref>B4:B5</xm:sqref>
        </x14:dataValidation>
        <x14:dataValidation type="list" allowBlank="1" showInputMessage="1" showErrorMessage="1" xr:uid="{8F096F88-2D26-4F68-A36C-0A79DFE591F2}">
          <x14:formula1>
            <xm:f>'Occult Data'!$L$1:$L$2</xm:f>
          </x14:formula1>
          <xm:sqref>B7</xm:sqref>
        </x14:dataValidation>
        <x14:dataValidation type="list" allowBlank="1" showInputMessage="1" showErrorMessage="1" xr:uid="{6E69BEAF-E042-4CEB-96E9-D7F1AC9541D2}">
          <x14:formula1>
            <xm:f>'Occult Data'!$K$1:$K$2</xm:f>
          </x14:formula1>
          <xm:sqref>B12 B10</xm:sqref>
        </x14:dataValidation>
        <x14:dataValidation type="list" allowBlank="1" showInputMessage="1" showErrorMessage="1" xr:uid="{F1DAADB1-57F8-4F35-B371-75DD109BC257}">
          <x14:formula1>
            <xm:f>'Occult Data'!$J$1:$J$2</xm:f>
          </x14:formula1>
          <xm:sqref>B19 B17 B14</xm:sqref>
        </x14:dataValidation>
        <x14:dataValidation type="list" allowBlank="1" showInputMessage="1" showErrorMessage="1" xr:uid="{98FCC607-F50A-42DF-AB0A-6F7010CC2553}">
          <x14:formula1>
            <xm:f>'Occult Data'!$I$1:$I$2</xm:f>
          </x14:formula1>
          <xm:sqref>B9</xm:sqref>
        </x14:dataValidation>
        <x14:dataValidation type="list" allowBlank="1" showInputMessage="1" showErrorMessage="1" xr:uid="{0ABA5048-028C-4E4D-99EE-CA2A89DEA6A5}">
          <x14:formula1>
            <xm:f>'Occult Data'!$H$1:$H$2</xm:f>
          </x14:formula1>
          <xm:sqref>B6 B8 B11 B15:B16</xm:sqref>
        </x14:dataValidation>
        <x14:dataValidation type="list" allowBlank="1" showInputMessage="1" showErrorMessage="1" xr:uid="{E9E4D175-0D27-4ABF-A173-3AF57D6EA747}">
          <x14:formula1>
            <xm:f>'Occult Data'!$G$1:$G$2</xm:f>
          </x14:formula1>
          <xm:sqref>B20 B13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S35"/>
  <sheetViews>
    <sheetView zoomScaleNormal="100" workbookViewId="0">
      <selection activeCell="B3" sqref="B3:B20"/>
    </sheetView>
  </sheetViews>
  <sheetFormatPr defaultColWidth="11.5703125" defaultRowHeight="15" x14ac:dyDescent="0.25"/>
  <cols>
    <col min="1" max="1" width="9.28515625" customWidth="1"/>
    <col min="2" max="2" width="8.28515625" customWidth="1"/>
    <col min="3" max="3" width="6.85546875" customWidth="1"/>
    <col min="4" max="4" width="11.85546875" customWidth="1"/>
    <col min="5" max="5" width="13.140625" customWidth="1"/>
    <col min="6" max="6" width="10.85546875" customWidth="1"/>
    <col min="7" max="7" width="11.28515625" customWidth="1"/>
    <col min="8" max="8" width="3.140625" customWidth="1"/>
    <col min="9" max="9" width="15.28515625" customWidth="1"/>
    <col min="10" max="10" width="10.7109375" customWidth="1"/>
    <col min="11" max="11" width="13.140625" customWidth="1"/>
    <col min="13" max="13" width="3.140625" customWidth="1"/>
    <col min="14" max="14" width="11.7109375" customWidth="1"/>
    <col min="15" max="16" width="10" customWidth="1"/>
    <col min="17" max="17" width="3.140625" customWidth="1"/>
    <col min="18" max="18" width="14.28515625" customWidth="1"/>
    <col min="19" max="19" width="13.5703125" customWidth="1"/>
    <col min="20" max="64" width="8.7109375" customWidth="1"/>
  </cols>
  <sheetData>
    <row r="1" spans="1:19" ht="13.9" customHeight="1" x14ac:dyDescent="0.25">
      <c r="A1" s="180" t="s">
        <v>152</v>
      </c>
      <c r="B1" s="302" t="s">
        <v>153</v>
      </c>
      <c r="C1" s="302" t="s">
        <v>154</v>
      </c>
      <c r="D1" s="194" t="s">
        <v>155</v>
      </c>
      <c r="E1" s="195" t="s">
        <v>156</v>
      </c>
      <c r="F1" s="303" t="s">
        <v>157</v>
      </c>
      <c r="G1" s="304" t="s">
        <v>158</v>
      </c>
      <c r="H1" s="90"/>
      <c r="I1" s="298" t="s">
        <v>159</v>
      </c>
      <c r="J1" s="298"/>
      <c r="K1" s="298"/>
      <c r="L1" s="298"/>
      <c r="M1" s="91"/>
      <c r="N1" s="298" t="s">
        <v>160</v>
      </c>
      <c r="O1" s="298"/>
      <c r="P1" s="298"/>
      <c r="Q1" s="91"/>
      <c r="R1" s="274" t="s">
        <v>161</v>
      </c>
      <c r="S1" s="274"/>
    </row>
    <row r="2" spans="1:19" ht="15.75" thickBot="1" x14ac:dyDescent="0.3">
      <c r="A2" s="180" t="s">
        <v>162</v>
      </c>
      <c r="B2" s="302"/>
      <c r="C2" s="302"/>
      <c r="D2" s="196" t="s">
        <v>163</v>
      </c>
      <c r="E2" s="197" t="s">
        <v>163</v>
      </c>
      <c r="F2" s="303"/>
      <c r="G2" s="304"/>
      <c r="H2" s="92"/>
      <c r="I2" s="93" t="e">
        <f>SUM(G3,G4,G5,G7,G10,G12,G14,G17,G19)/SUM(F3,F4,F5,F7,F10,F12,F14,F17,F19)</f>
        <v>#DIV/0!</v>
      </c>
      <c r="J2" s="94" t="s">
        <v>164</v>
      </c>
      <c r="K2" s="95" t="e">
        <f>SQRT(1/SUM(F3,F4,F5,F7,F10,F12,F14,F17,F19))</f>
        <v>#DIV/0!</v>
      </c>
      <c r="L2" s="96" t="s">
        <v>165</v>
      </c>
      <c r="M2" s="91"/>
      <c r="N2" s="172">
        <f>Overview!$AA$19</f>
        <v>0.19504856112476671</v>
      </c>
      <c r="O2" s="173" t="s">
        <v>164</v>
      </c>
      <c r="P2" s="174" t="e">
        <f>Overview!$AB$19</f>
        <v>#DIV/0!</v>
      </c>
      <c r="Q2" s="91"/>
      <c r="R2" s="270" t="s">
        <v>166</v>
      </c>
      <c r="S2" s="270"/>
    </row>
    <row r="3" spans="1:19" ht="17.25" x14ac:dyDescent="0.25">
      <c r="A3" s="224">
        <v>46.5</v>
      </c>
      <c r="B3" s="225" t="s">
        <v>167</v>
      </c>
      <c r="C3" s="225" t="s">
        <v>168</v>
      </c>
      <c r="D3" s="212"/>
      <c r="E3" s="213"/>
      <c r="F3" s="97">
        <f t="shared" ref="F3:F20" si="0">IF(B3="-",0,IF(E3&lt;&gt;0,1/E3^2,0))</f>
        <v>0</v>
      </c>
      <c r="G3" s="98">
        <f>IF(D3&lt;&gt;0,D3*F3,0)</f>
        <v>0</v>
      </c>
      <c r="I3" s="99" t="e">
        <f>I2*27/0.33</f>
        <v>#DIV/0!</v>
      </c>
      <c r="J3" s="100" t="s">
        <v>164</v>
      </c>
      <c r="K3" s="101" t="e">
        <f>K2*27/0.33</f>
        <v>#DIV/0!</v>
      </c>
      <c r="L3" s="102" t="s">
        <v>169</v>
      </c>
      <c r="M3" s="91"/>
      <c r="N3" s="301" t="s">
        <v>170</v>
      </c>
      <c r="O3" s="301"/>
      <c r="P3" s="301"/>
      <c r="Q3" s="91"/>
      <c r="R3" s="272" t="s">
        <v>171</v>
      </c>
      <c r="S3" s="272"/>
    </row>
    <row r="4" spans="1:19" x14ac:dyDescent="0.25">
      <c r="A4" s="224">
        <v>63.29</v>
      </c>
      <c r="B4" s="225" t="s">
        <v>172</v>
      </c>
      <c r="C4" s="225" t="s">
        <v>168</v>
      </c>
      <c r="D4" s="212"/>
      <c r="E4" s="213"/>
      <c r="F4" s="103">
        <f t="shared" si="0"/>
        <v>0</v>
      </c>
      <c r="G4" s="104">
        <f>IF(D4&lt;&gt;0,D4*F4,0)</f>
        <v>0</v>
      </c>
      <c r="I4" s="298" t="s">
        <v>173</v>
      </c>
      <c r="J4" s="298"/>
      <c r="K4" s="298"/>
      <c r="L4" s="298"/>
      <c r="M4" s="91"/>
      <c r="N4" s="172" t="e">
        <f>Overview!$AG$19</f>
        <v>#DIV/0!</v>
      </c>
      <c r="O4" s="173" t="s">
        <v>164</v>
      </c>
      <c r="P4" s="174">
        <f>0.1</f>
        <v>0.1</v>
      </c>
      <c r="Q4" s="91"/>
      <c r="R4" s="270" t="s">
        <v>174</v>
      </c>
      <c r="S4" s="270"/>
    </row>
    <row r="5" spans="1:19" x14ac:dyDescent="0.25">
      <c r="A5" s="230">
        <v>93.31</v>
      </c>
      <c r="B5" s="225" t="s">
        <v>172</v>
      </c>
      <c r="C5" s="225" t="s">
        <v>168</v>
      </c>
      <c r="D5" s="212"/>
      <c r="E5" s="213"/>
      <c r="F5" s="103">
        <f t="shared" si="0"/>
        <v>0</v>
      </c>
      <c r="G5" s="104">
        <f t="shared" ref="G5:G20" si="1">IF(D5&lt;&gt;0,D5*F5,0)</f>
        <v>0</v>
      </c>
      <c r="I5" s="93" t="e">
        <f>SUM(G6,G8,G9,G11,G15,G13,G16,G20)/SUM(F6,F8,F9,F11,F13,F15,F16,F20)</f>
        <v>#DIV/0!</v>
      </c>
      <c r="J5" s="94" t="s">
        <v>164</v>
      </c>
      <c r="K5" s="95" t="e">
        <f>SQRT(1/SUM(F6,F8,F9,F11,F13,F15,F16,F20))</f>
        <v>#DIV/0!</v>
      </c>
      <c r="L5" s="96" t="s">
        <v>165</v>
      </c>
      <c r="M5" s="91"/>
      <c r="N5" s="301" t="s">
        <v>13</v>
      </c>
      <c r="O5" s="301"/>
      <c r="P5" s="301"/>
      <c r="Q5" s="91"/>
      <c r="R5" s="272" t="s">
        <v>175</v>
      </c>
      <c r="S5" s="272"/>
    </row>
    <row r="6" spans="1:19" x14ac:dyDescent="0.25">
      <c r="A6" s="226">
        <v>128.72</v>
      </c>
      <c r="B6" s="227" t="s">
        <v>176</v>
      </c>
      <c r="C6" s="227" t="s">
        <v>177</v>
      </c>
      <c r="D6" s="212"/>
      <c r="E6" s="213"/>
      <c r="F6" s="103">
        <f t="shared" si="0"/>
        <v>0</v>
      </c>
      <c r="G6" s="104">
        <f t="shared" si="1"/>
        <v>0</v>
      </c>
      <c r="I6" s="105" t="e">
        <f>I5*27/0.11</f>
        <v>#DIV/0!</v>
      </c>
      <c r="J6" s="106" t="s">
        <v>164</v>
      </c>
      <c r="K6" s="107" t="e">
        <f>K5*27/0.11</f>
        <v>#DIV/0!</v>
      </c>
      <c r="L6" s="108" t="s">
        <v>169</v>
      </c>
      <c r="M6" s="91"/>
      <c r="N6" s="172">
        <f>Overview!$D$19</f>
        <v>0</v>
      </c>
      <c r="O6" s="173" t="s">
        <v>164</v>
      </c>
      <c r="P6" s="174">
        <f>Overview!$E$19</f>
        <v>0</v>
      </c>
      <c r="Q6" s="91"/>
      <c r="R6" s="273" t="s">
        <v>178</v>
      </c>
      <c r="S6" s="273"/>
    </row>
    <row r="7" spans="1:19" x14ac:dyDescent="0.25">
      <c r="A7" s="230">
        <v>185.76</v>
      </c>
      <c r="B7" s="225" t="s">
        <v>179</v>
      </c>
      <c r="C7" s="225" t="s">
        <v>168</v>
      </c>
      <c r="D7" s="212"/>
      <c r="E7" s="213"/>
      <c r="F7" s="103">
        <f t="shared" si="0"/>
        <v>0</v>
      </c>
      <c r="G7" s="104">
        <f t="shared" si="1"/>
        <v>0</v>
      </c>
      <c r="I7" s="298" t="s">
        <v>180</v>
      </c>
      <c r="J7" s="298"/>
      <c r="K7" s="298"/>
      <c r="L7" s="298"/>
      <c r="M7" s="91"/>
      <c r="N7" s="290" t="s">
        <v>181</v>
      </c>
      <c r="O7" s="291"/>
      <c r="P7" s="292"/>
      <c r="Q7" s="91"/>
      <c r="R7" s="91"/>
      <c r="S7" s="109"/>
    </row>
    <row r="8" spans="1:19" ht="15" customHeight="1" x14ac:dyDescent="0.25">
      <c r="A8" s="226">
        <v>209.42</v>
      </c>
      <c r="B8" s="227" t="s">
        <v>176</v>
      </c>
      <c r="C8" s="227" t="s">
        <v>177</v>
      </c>
      <c r="D8" s="212"/>
      <c r="E8" s="213"/>
      <c r="F8" s="103">
        <f t="shared" si="0"/>
        <v>0</v>
      </c>
      <c r="G8" s="104">
        <f t="shared" si="1"/>
        <v>0</v>
      </c>
      <c r="I8" s="110">
        <f>D18</f>
        <v>0</v>
      </c>
      <c r="J8" s="94" t="s">
        <v>164</v>
      </c>
      <c r="K8" s="94">
        <f>E18</f>
        <v>0</v>
      </c>
      <c r="L8" s="111" t="s">
        <v>165</v>
      </c>
      <c r="M8" s="91"/>
      <c r="N8" s="113" t="e">
        <f>(((0.99685704+-0.23958774*LN(R18)+0.014597508*LN(R18)^2)/(1+-0.24153011*LN(R18)+0.015221787*LN(R18)^2))+((0.99685704+-0.23958774*LN(S18)+0.014597508*LN(S18)^2)/(1+-0.24153011*LN(S18)+0.015221787*LN(S18)^2)))/2</f>
        <v>#NUM!</v>
      </c>
      <c r="O8" s="114" t="s">
        <v>164</v>
      </c>
      <c r="P8" s="115" t="e">
        <f>N8*0.05</f>
        <v>#NUM!</v>
      </c>
      <c r="Q8" s="91"/>
      <c r="R8" s="217" t="s">
        <v>189</v>
      </c>
      <c r="S8" s="218" t="s">
        <v>215</v>
      </c>
    </row>
    <row r="9" spans="1:19" x14ac:dyDescent="0.25">
      <c r="A9" s="228">
        <v>238.71</v>
      </c>
      <c r="B9" s="227" t="s">
        <v>183</v>
      </c>
      <c r="C9" s="227" t="s">
        <v>177</v>
      </c>
      <c r="D9" s="212"/>
      <c r="E9" s="213"/>
      <c r="F9" s="103">
        <f t="shared" si="0"/>
        <v>0</v>
      </c>
      <c r="G9" s="104">
        <f t="shared" si="1"/>
        <v>0</v>
      </c>
      <c r="I9" s="112">
        <f>I8*27*1224</f>
        <v>0</v>
      </c>
      <c r="J9" s="107" t="s">
        <v>164</v>
      </c>
      <c r="K9" s="107">
        <f>K8*27*1224</f>
        <v>0</v>
      </c>
      <c r="L9" s="108" t="s">
        <v>169</v>
      </c>
      <c r="M9" s="91"/>
      <c r="N9" s="290" t="s">
        <v>187</v>
      </c>
      <c r="O9" s="291"/>
      <c r="P9" s="292"/>
      <c r="Q9" s="91"/>
      <c r="R9" s="116" t="s">
        <v>184</v>
      </c>
      <c r="S9" s="117">
        <v>0.03</v>
      </c>
    </row>
    <row r="10" spans="1:19" x14ac:dyDescent="0.25">
      <c r="A10" s="224">
        <v>295.10000000000002</v>
      </c>
      <c r="B10" s="225" t="s">
        <v>185</v>
      </c>
      <c r="C10" s="225" t="s">
        <v>168</v>
      </c>
      <c r="D10" s="212"/>
      <c r="E10" s="213"/>
      <c r="F10" s="103">
        <f t="shared" si="0"/>
        <v>0</v>
      </c>
      <c r="G10" s="104">
        <f t="shared" si="1"/>
        <v>0</v>
      </c>
      <c r="I10" s="118">
        <f>I9*100/1000000</f>
        <v>0</v>
      </c>
      <c r="J10" s="119" t="s">
        <v>164</v>
      </c>
      <c r="K10" s="119">
        <f>K9*100/1000000</f>
        <v>0</v>
      </c>
      <c r="L10" s="108" t="s">
        <v>186</v>
      </c>
      <c r="M10" s="91"/>
      <c r="N10" s="122">
        <f>IF(S20="on",IF(R20="Feldspar",12.5*0.7982*(1-((((0.99685704+-0.23958774*LN(R18)+0.014597508*LN(R18)^2)/(1+-0.24153011*LN(R18)+0.015221787*LN(R18)^2))+((0.99685704+-0.23958774*LN(S18)+0.014597508*LN(S18)^2)/(1+-0.24153011*LN(S18)+0.015221787*LN(S18)^2)))/2)),0.01),0)</f>
        <v>0</v>
      </c>
      <c r="O10" s="123" t="s">
        <v>164</v>
      </c>
      <c r="P10" s="121">
        <f>IF(S20="on",IF(R20="Feldspar",N10*SQRT((0.12/12.5)^2+(0.039/0.7982)^2 + (P8/(N8))^2),0.002),0)</f>
        <v>0</v>
      </c>
      <c r="Q10" s="91"/>
      <c r="R10" s="120" t="s">
        <v>188</v>
      </c>
      <c r="S10" s="121">
        <v>0.04</v>
      </c>
    </row>
    <row r="11" spans="1:19" x14ac:dyDescent="0.25">
      <c r="A11" s="226">
        <v>338.21</v>
      </c>
      <c r="B11" s="227" t="s">
        <v>176</v>
      </c>
      <c r="C11" s="227" t="s">
        <v>177</v>
      </c>
      <c r="D11" s="212"/>
      <c r="E11" s="213"/>
      <c r="F11" s="103">
        <f t="shared" si="0"/>
        <v>0</v>
      </c>
      <c r="G11" s="104">
        <f t="shared" si="1"/>
        <v>0</v>
      </c>
      <c r="I11" s="299" t="s">
        <v>52</v>
      </c>
      <c r="J11" s="299"/>
      <c r="K11" s="299"/>
      <c r="L11" s="300"/>
      <c r="M11" s="91"/>
      <c r="N11" s="280" t="s">
        <v>214</v>
      </c>
      <c r="O11" s="281"/>
      <c r="P11" s="282"/>
      <c r="Q11" s="91"/>
      <c r="R11" s="181" t="s">
        <v>189</v>
      </c>
      <c r="S11" s="175">
        <f>IF(Overview!AM19="silt",IF(Overview!K19="lin",0.03,IF(Overview!K19="exp",0.04,"missing info")),0)</f>
        <v>0</v>
      </c>
    </row>
    <row r="12" spans="1:19" x14ac:dyDescent="0.25">
      <c r="A12" s="224">
        <v>351.85</v>
      </c>
      <c r="B12" s="225" t="s">
        <v>185</v>
      </c>
      <c r="C12" s="225" t="s">
        <v>168</v>
      </c>
      <c r="D12" s="212"/>
      <c r="E12" s="213"/>
      <c r="F12" s="103">
        <f t="shared" si="0"/>
        <v>0</v>
      </c>
      <c r="G12" s="104">
        <f t="shared" si="1"/>
        <v>0</v>
      </c>
      <c r="I12" s="299"/>
      <c r="J12" s="299"/>
      <c r="K12" s="299"/>
      <c r="L12" s="300"/>
      <c r="M12" s="91"/>
      <c r="N12" s="290" t="s">
        <v>216</v>
      </c>
      <c r="O12" s="291"/>
      <c r="P12" s="292"/>
      <c r="Q12" s="91"/>
      <c r="R12" s="91"/>
      <c r="S12" s="109"/>
    </row>
    <row r="13" spans="1:19" x14ac:dyDescent="0.25">
      <c r="A13" s="228">
        <v>583.17999999999995</v>
      </c>
      <c r="B13" s="229" t="s">
        <v>190</v>
      </c>
      <c r="C13" s="227" t="s">
        <v>177</v>
      </c>
      <c r="D13" s="212"/>
      <c r="E13" s="213"/>
      <c r="F13" s="103">
        <f t="shared" si="0"/>
        <v>0</v>
      </c>
      <c r="G13" s="104">
        <f t="shared" si="1"/>
        <v>0</v>
      </c>
      <c r="I13" s="124"/>
      <c r="J13" s="125" t="s">
        <v>191</v>
      </c>
      <c r="K13" s="125" t="s">
        <v>192</v>
      </c>
      <c r="L13" s="126" t="s">
        <v>193</v>
      </c>
      <c r="M13" s="91"/>
      <c r="N13" s="130" t="e">
        <f>D7/(D4+D5)</f>
        <v>#DIV/0!</v>
      </c>
      <c r="O13" s="123" t="s">
        <v>164</v>
      </c>
      <c r="P13" s="131" t="e">
        <f>SQRT((E7^2/(D4+D5)^2)+(D7^2*(E4^2+E5^2)/(D4+D5)^4))</f>
        <v>#DIV/0!</v>
      </c>
      <c r="Q13" s="91"/>
      <c r="R13" s="182" t="s">
        <v>194</v>
      </c>
      <c r="S13" s="176">
        <f>Overview!$N$19</f>
        <v>0</v>
      </c>
    </row>
    <row r="14" spans="1:19" x14ac:dyDescent="0.25">
      <c r="A14" s="224">
        <v>609.22</v>
      </c>
      <c r="B14" s="225" t="s">
        <v>195</v>
      </c>
      <c r="C14" s="225" t="s">
        <v>168</v>
      </c>
      <c r="D14" s="212"/>
      <c r="E14" s="213"/>
      <c r="F14" s="103">
        <f t="shared" si="0"/>
        <v>0</v>
      </c>
      <c r="G14" s="104">
        <f t="shared" si="1"/>
        <v>0</v>
      </c>
      <c r="I14" s="127" t="s">
        <v>196</v>
      </c>
      <c r="J14" s="128" t="e">
        <f>(I6*0.0479)+(I3*0.1116)+(I10*0.2491)</f>
        <v>#DIV/0!</v>
      </c>
      <c r="K14" s="128" t="e">
        <f>(I6*0.0277*(1-0.171))+(I3*0.1457*(1-0.117))+(I10*(0.7982+0.019)*(1-0.0494))</f>
        <v>#DIV/0!</v>
      </c>
      <c r="L14" s="129" t="e">
        <f>(I6*0.644*S11)+(I3*2.22*S11)</f>
        <v>#DIV/0!</v>
      </c>
      <c r="M14" s="91"/>
      <c r="N14" s="293" t="s">
        <v>217</v>
      </c>
      <c r="O14" s="294"/>
      <c r="P14" s="295"/>
      <c r="Q14" s="91"/>
      <c r="R14" s="183" t="s">
        <v>197</v>
      </c>
      <c r="S14" s="177">
        <f>Overview!$O$19</f>
        <v>0</v>
      </c>
    </row>
    <row r="15" spans="1:19" x14ac:dyDescent="0.25">
      <c r="A15" s="228">
        <v>911.1</v>
      </c>
      <c r="B15" s="227" t="s">
        <v>176</v>
      </c>
      <c r="C15" s="227" t="s">
        <v>177</v>
      </c>
      <c r="D15" s="212"/>
      <c r="E15" s="213"/>
      <c r="F15" s="103">
        <f t="shared" si="0"/>
        <v>0</v>
      </c>
      <c r="G15" s="104">
        <f t="shared" si="1"/>
        <v>0</v>
      </c>
      <c r="I15" s="127" t="s">
        <v>198</v>
      </c>
      <c r="J15" s="128" t="e">
        <f>SQRT((0.0479*K6)^2+(0.1116*K3)^2+(0.2491*K10)^2)</f>
        <v>#DIV/0!</v>
      </c>
      <c r="K15" s="128" t="e">
        <f>SQRT((0.0277*(1-0.171)*K6)^2+(I6*0.0277*0.013)^2+(0.1457*(1-0.117)*K3)^2+(I3*0.1457*0.011)^2+(0.801*(1-0.0494)*K10)^2+(I10*0.801*0.007)^2)</f>
        <v>#DIV/0!</v>
      </c>
      <c r="L15" s="132" t="e">
        <f>IF(L14=0,0,(SQRT((K6*0.644)^2+(K3*2.22)^2)*S11))</f>
        <v>#DIV/0!</v>
      </c>
      <c r="M15" s="91"/>
      <c r="N15" s="219" t="e">
        <f>D9/(D6+D8+D11+D15+D16)</f>
        <v>#DIV/0!</v>
      </c>
      <c r="O15" s="123" t="s">
        <v>164</v>
      </c>
      <c r="P15" s="220" t="e">
        <f>SQRT((E9^2/(D6+D8+D11+D15+D16)^2)+(D9^2*(E6^2+E8^2+E11^2+E15^2+E16^2)/(D6+D8+D11+D15+D16)^4))</f>
        <v>#DIV/0!</v>
      </c>
      <c r="Q15" s="91"/>
      <c r="R15" s="91"/>
      <c r="S15" s="109"/>
    </row>
    <row r="16" spans="1:19" x14ac:dyDescent="0.25">
      <c r="A16" s="226">
        <v>968.93</v>
      </c>
      <c r="B16" s="227" t="s">
        <v>176</v>
      </c>
      <c r="C16" s="227" t="s">
        <v>177</v>
      </c>
      <c r="D16" s="212"/>
      <c r="E16" s="213"/>
      <c r="F16" s="103">
        <f t="shared" si="0"/>
        <v>0</v>
      </c>
      <c r="G16" s="104">
        <f t="shared" si="1"/>
        <v>0</v>
      </c>
      <c r="I16" s="127" t="s">
        <v>199</v>
      </c>
      <c r="J16" s="128" t="e">
        <f>J14/(1+1.14*N4)</f>
        <v>#DIV/0!</v>
      </c>
      <c r="K16" s="128" t="e">
        <f>K14/(1+1.25*N4)</f>
        <v>#DIV/0!</v>
      </c>
      <c r="L16" s="129" t="e">
        <f>L14/(1+1.5*N4)</f>
        <v>#DIV/0!</v>
      </c>
      <c r="M16" s="91"/>
      <c r="N16" s="262" t="s">
        <v>200</v>
      </c>
      <c r="O16" s="262"/>
      <c r="P16" s="262"/>
      <c r="Q16" s="133"/>
      <c r="R16" s="296" t="s">
        <v>201</v>
      </c>
      <c r="S16" s="297"/>
    </row>
    <row r="17" spans="1:19" ht="15.75" thickBot="1" x14ac:dyDescent="0.3">
      <c r="A17" s="230">
        <v>1120.1600000000001</v>
      </c>
      <c r="B17" s="225" t="s">
        <v>195</v>
      </c>
      <c r="C17" s="225" t="s">
        <v>168</v>
      </c>
      <c r="D17" s="212"/>
      <c r="E17" s="213"/>
      <c r="F17" s="103">
        <f t="shared" si="0"/>
        <v>0</v>
      </c>
      <c r="G17" s="104">
        <f t="shared" si="1"/>
        <v>0</v>
      </c>
      <c r="I17" s="134" t="s">
        <v>202</v>
      </c>
      <c r="J17" s="135" t="e">
        <f>SQRT(((J15/(1+1.14*N4))^2+((J14*1.14*P4)/(1+1.14*N4)^2)^2))</f>
        <v>#DIV/0!</v>
      </c>
      <c r="K17" s="135" t="e">
        <f>SQRT((K15/(1+1.25*N4))^2+((K14*1.25*P4)/(1+1.25*N4)^2)^2)</f>
        <v>#DIV/0!</v>
      </c>
      <c r="L17" s="136" t="e">
        <f>SQRT((L15/(1+1.5*N4))^2+((L14*1.5*P4)/(1+1.5*N4)^2)^2)</f>
        <v>#DIV/0!</v>
      </c>
      <c r="M17" s="91"/>
      <c r="N17" s="137" t="e">
        <f>J16+K16+L16+N2+N10</f>
        <v>#DIV/0!</v>
      </c>
      <c r="O17" s="94" t="s">
        <v>164</v>
      </c>
      <c r="P17" s="138" t="e">
        <f>SQRT(J17^2+K17^2+L17^2+P2^2+P10^2)</f>
        <v>#DIV/0!</v>
      </c>
      <c r="Q17" s="139"/>
      <c r="R17" s="184" t="s">
        <v>203</v>
      </c>
      <c r="S17" s="185" t="s">
        <v>204</v>
      </c>
    </row>
    <row r="18" spans="1:19" x14ac:dyDescent="0.25">
      <c r="A18" s="231">
        <v>1460.91</v>
      </c>
      <c r="B18" s="232" t="s">
        <v>205</v>
      </c>
      <c r="C18" s="232" t="s">
        <v>180</v>
      </c>
      <c r="D18" s="212"/>
      <c r="E18" s="213"/>
      <c r="F18" s="103">
        <f t="shared" si="0"/>
        <v>0</v>
      </c>
      <c r="G18" s="104">
        <f t="shared" si="1"/>
        <v>0</v>
      </c>
      <c r="I18" s="265" t="s">
        <v>206</v>
      </c>
      <c r="J18" s="265"/>
      <c r="K18" s="265"/>
      <c r="L18" s="265"/>
      <c r="M18" s="91"/>
      <c r="N18" s="266" t="s">
        <v>17</v>
      </c>
      <c r="O18" s="266"/>
      <c r="P18" s="266"/>
      <c r="Q18" s="139"/>
      <c r="R18" s="178">
        <f>Overview!$AN$19</f>
        <v>0</v>
      </c>
      <c r="S18" s="186">
        <f>Overview!$AO$19</f>
        <v>0</v>
      </c>
    </row>
    <row r="19" spans="1:19" ht="15.75" thickBot="1" x14ac:dyDescent="0.3">
      <c r="A19" s="230">
        <v>1764.83</v>
      </c>
      <c r="B19" s="225" t="s">
        <v>195</v>
      </c>
      <c r="C19" s="225" t="s">
        <v>168</v>
      </c>
      <c r="D19" s="212"/>
      <c r="E19" s="213"/>
      <c r="F19" s="103">
        <f t="shared" si="0"/>
        <v>0</v>
      </c>
      <c r="G19" s="104">
        <f t="shared" si="1"/>
        <v>0</v>
      </c>
      <c r="I19" s="91"/>
      <c r="J19" s="91"/>
      <c r="K19" s="91"/>
      <c r="L19" s="91"/>
      <c r="M19" s="91"/>
      <c r="N19" s="140" t="e">
        <f>N6*1000/N17</f>
        <v>#DIV/0!</v>
      </c>
      <c r="O19" s="141" t="s">
        <v>164</v>
      </c>
      <c r="P19" s="142" t="e">
        <f>N19*SQRT((P6/N6)^2+(P17/N17)^2)</f>
        <v>#DIV/0!</v>
      </c>
      <c r="Q19" s="139"/>
      <c r="R19" s="143"/>
      <c r="S19" s="144"/>
    </row>
    <row r="20" spans="1:19" ht="15.75" thickBot="1" x14ac:dyDescent="0.3">
      <c r="A20" s="226">
        <v>2615.8200000000002</v>
      </c>
      <c r="B20" s="229" t="s">
        <v>190</v>
      </c>
      <c r="C20" s="229" t="s">
        <v>177</v>
      </c>
      <c r="D20" s="214"/>
      <c r="E20" s="215"/>
      <c r="F20" s="145">
        <f t="shared" si="0"/>
        <v>0</v>
      </c>
      <c r="G20" s="146">
        <f t="shared" si="1"/>
        <v>0</v>
      </c>
      <c r="I20" s="254" t="s">
        <v>207</v>
      </c>
      <c r="J20" s="254"/>
      <c r="K20" s="254"/>
      <c r="L20" s="254"/>
      <c r="M20" s="91"/>
      <c r="N20" s="255" t="s">
        <v>230</v>
      </c>
      <c r="O20" s="255"/>
      <c r="P20" s="255"/>
      <c r="Q20" s="147"/>
      <c r="R20" s="221" t="str">
        <f>Overview!$AL$19</f>
        <v>Quartz</v>
      </c>
      <c r="S20" s="223">
        <f>Overview!$AP$19</f>
        <v>0</v>
      </c>
    </row>
    <row r="25" spans="1:19" x14ac:dyDescent="0.25">
      <c r="I25" s="45"/>
    </row>
    <row r="29" spans="1:19" x14ac:dyDescent="0.25">
      <c r="H29" s="216"/>
    </row>
    <row r="31" spans="1:19" x14ac:dyDescent="0.25">
      <c r="F31" s="171"/>
    </row>
    <row r="35" spans="9:9" x14ac:dyDescent="0.25">
      <c r="I35" s="171"/>
    </row>
  </sheetData>
  <sheetProtection sheet="1" objects="1" scenarios="1"/>
  <protectedRanges>
    <protectedRange sqref="B3:B20" name="Intervalo1"/>
  </protectedRanges>
  <mergeCells count="28">
    <mergeCell ref="B1:B2"/>
    <mergeCell ref="C1:C2"/>
    <mergeCell ref="F1:F2"/>
    <mergeCell ref="G1:G2"/>
    <mergeCell ref="I1:L1"/>
    <mergeCell ref="N1:P1"/>
    <mergeCell ref="R1:S1"/>
    <mergeCell ref="R2:S2"/>
    <mergeCell ref="N3:P3"/>
    <mergeCell ref="R3:S3"/>
    <mergeCell ref="I4:L4"/>
    <mergeCell ref="R4:S4"/>
    <mergeCell ref="N5:P5"/>
    <mergeCell ref="R5:S5"/>
    <mergeCell ref="R6:S6"/>
    <mergeCell ref="R16:S16"/>
    <mergeCell ref="I18:L18"/>
    <mergeCell ref="N18:P18"/>
    <mergeCell ref="I7:L7"/>
    <mergeCell ref="I11:L12"/>
    <mergeCell ref="I20:L20"/>
    <mergeCell ref="N20:P20"/>
    <mergeCell ref="N7:P7"/>
    <mergeCell ref="N9:P9"/>
    <mergeCell ref="N12:P12"/>
    <mergeCell ref="N11:P11"/>
    <mergeCell ref="N14:P14"/>
    <mergeCell ref="N16:P16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A860BDD0-7A83-44FA-87CD-28EB86374A4B}">
          <x14:formula1>
            <xm:f>'Occult Data'!$O$1:$O$2</xm:f>
          </x14:formula1>
          <xm:sqref>B18</xm:sqref>
        </x14:dataValidation>
        <x14:dataValidation type="list" allowBlank="1" showInputMessage="1" showErrorMessage="1" xr:uid="{8869BE3D-15FA-405A-A995-599C3E0DF7D7}">
          <x14:formula1>
            <xm:f>'Occult Data'!$N$1:$N$2</xm:f>
          </x14:formula1>
          <xm:sqref>B3</xm:sqref>
        </x14:dataValidation>
        <x14:dataValidation type="list" allowBlank="1" showInputMessage="1" showErrorMessage="1" xr:uid="{9BA993E8-E7D0-48DC-BC15-47A219818357}">
          <x14:formula1>
            <xm:f>'Occult Data'!$M$1:$M$2</xm:f>
          </x14:formula1>
          <xm:sqref>B4:B5</xm:sqref>
        </x14:dataValidation>
        <x14:dataValidation type="list" allowBlank="1" showInputMessage="1" showErrorMessage="1" xr:uid="{5D122513-A2C0-449C-B3E0-3F78E4A3A89B}">
          <x14:formula1>
            <xm:f>'Occult Data'!$L$1:$L$2</xm:f>
          </x14:formula1>
          <xm:sqref>B7</xm:sqref>
        </x14:dataValidation>
        <x14:dataValidation type="list" allowBlank="1" showInputMessage="1" showErrorMessage="1" xr:uid="{9C8A773D-C56C-4DDF-B911-D01F1FDE4946}">
          <x14:formula1>
            <xm:f>'Occult Data'!$K$1:$K$2</xm:f>
          </x14:formula1>
          <xm:sqref>B12 B10</xm:sqref>
        </x14:dataValidation>
        <x14:dataValidation type="list" allowBlank="1" showInputMessage="1" showErrorMessage="1" xr:uid="{8F6E773B-2E14-46BD-987F-8AF3C4BBFCA0}">
          <x14:formula1>
            <xm:f>'Occult Data'!$J$1:$J$2</xm:f>
          </x14:formula1>
          <xm:sqref>B19 B17 B14</xm:sqref>
        </x14:dataValidation>
        <x14:dataValidation type="list" allowBlank="1" showInputMessage="1" showErrorMessage="1" xr:uid="{EF65128C-525D-47EE-BC55-FD27FB7FCDC2}">
          <x14:formula1>
            <xm:f>'Occult Data'!$I$1:$I$2</xm:f>
          </x14:formula1>
          <xm:sqref>B9</xm:sqref>
        </x14:dataValidation>
        <x14:dataValidation type="list" allowBlank="1" showInputMessage="1" showErrorMessage="1" xr:uid="{BB760BEE-9B43-4B62-8590-4344CC344223}">
          <x14:formula1>
            <xm:f>'Occult Data'!$H$1:$H$2</xm:f>
          </x14:formula1>
          <xm:sqref>B6 B8 B11 B15:B16</xm:sqref>
        </x14:dataValidation>
        <x14:dataValidation type="list" allowBlank="1" showInputMessage="1" showErrorMessage="1" xr:uid="{731BDD42-B470-4BF1-8D3B-E8ED637BB080}">
          <x14:formula1>
            <xm:f>'Occult Data'!$G$1:$G$2</xm:f>
          </x14:formula1>
          <xm:sqref>B20 B13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S35"/>
  <sheetViews>
    <sheetView zoomScaleNormal="100" workbookViewId="0">
      <selection activeCell="B3" sqref="B3:B20"/>
    </sheetView>
  </sheetViews>
  <sheetFormatPr defaultColWidth="11.5703125" defaultRowHeight="15" x14ac:dyDescent="0.25"/>
  <cols>
    <col min="1" max="1" width="9.28515625" customWidth="1"/>
    <col min="2" max="2" width="8.28515625" customWidth="1"/>
    <col min="3" max="3" width="6.85546875" customWidth="1"/>
    <col min="4" max="4" width="11.85546875" customWidth="1"/>
    <col min="5" max="5" width="13.140625" customWidth="1"/>
    <col min="6" max="6" width="10.85546875" customWidth="1"/>
    <col min="7" max="7" width="11.28515625" customWidth="1"/>
    <col min="8" max="8" width="3.140625" customWidth="1"/>
    <col min="9" max="9" width="15.28515625" customWidth="1"/>
    <col min="10" max="10" width="10.7109375" customWidth="1"/>
    <col min="11" max="11" width="13.140625" customWidth="1"/>
    <col min="13" max="13" width="3.140625" customWidth="1"/>
    <col min="14" max="14" width="11.7109375" customWidth="1"/>
    <col min="15" max="16" width="10" customWidth="1"/>
    <col min="17" max="17" width="3.140625" customWidth="1"/>
    <col min="18" max="18" width="14.28515625" customWidth="1"/>
    <col min="19" max="19" width="13.5703125" customWidth="1"/>
    <col min="20" max="64" width="8.7109375" customWidth="1"/>
  </cols>
  <sheetData>
    <row r="1" spans="1:19" ht="13.9" customHeight="1" x14ac:dyDescent="0.25">
      <c r="A1" s="180" t="s">
        <v>152</v>
      </c>
      <c r="B1" s="302" t="s">
        <v>153</v>
      </c>
      <c r="C1" s="302" t="s">
        <v>154</v>
      </c>
      <c r="D1" s="194" t="s">
        <v>155</v>
      </c>
      <c r="E1" s="195" t="s">
        <v>156</v>
      </c>
      <c r="F1" s="303" t="s">
        <v>157</v>
      </c>
      <c r="G1" s="304" t="s">
        <v>158</v>
      </c>
      <c r="H1" s="90"/>
      <c r="I1" s="298" t="s">
        <v>159</v>
      </c>
      <c r="J1" s="298"/>
      <c r="K1" s="298"/>
      <c r="L1" s="298"/>
      <c r="M1" s="91"/>
      <c r="N1" s="298" t="s">
        <v>160</v>
      </c>
      <c r="O1" s="298"/>
      <c r="P1" s="298"/>
      <c r="Q1" s="91"/>
      <c r="R1" s="274" t="s">
        <v>161</v>
      </c>
      <c r="S1" s="274"/>
    </row>
    <row r="2" spans="1:19" ht="15.75" thickBot="1" x14ac:dyDescent="0.3">
      <c r="A2" s="180" t="s">
        <v>162</v>
      </c>
      <c r="B2" s="302"/>
      <c r="C2" s="302"/>
      <c r="D2" s="196" t="s">
        <v>163</v>
      </c>
      <c r="E2" s="197" t="s">
        <v>163</v>
      </c>
      <c r="F2" s="303"/>
      <c r="G2" s="304"/>
      <c r="H2" s="92"/>
      <c r="I2" s="93" t="e">
        <f>SUM(G3,G4,G5,G7,G10,G12,G14,G17,G19)/SUM(F3,F4,F5,F7,F10,F12,F14,F17,F19)</f>
        <v>#DIV/0!</v>
      </c>
      <c r="J2" s="94" t="s">
        <v>164</v>
      </c>
      <c r="K2" s="95" t="e">
        <f>SQRT(1/SUM(F3,F4,F5,F7,F10,F12,F14,F17,F19))</f>
        <v>#DIV/0!</v>
      </c>
      <c r="L2" s="96" t="s">
        <v>165</v>
      </c>
      <c r="M2" s="91"/>
      <c r="N2" s="172">
        <f>Overview!$AA$20</f>
        <v>0.19504856112476671</v>
      </c>
      <c r="O2" s="173" t="s">
        <v>164</v>
      </c>
      <c r="P2" s="174" t="e">
        <f>Overview!$AB$20</f>
        <v>#DIV/0!</v>
      </c>
      <c r="Q2" s="91"/>
      <c r="R2" s="270" t="s">
        <v>166</v>
      </c>
      <c r="S2" s="270"/>
    </row>
    <row r="3" spans="1:19" ht="17.25" x14ac:dyDescent="0.25">
      <c r="A3" s="224">
        <v>46.5</v>
      </c>
      <c r="B3" s="225" t="s">
        <v>167</v>
      </c>
      <c r="C3" s="225" t="s">
        <v>168</v>
      </c>
      <c r="D3" s="212"/>
      <c r="E3" s="213"/>
      <c r="F3" s="97">
        <f t="shared" ref="F3:F20" si="0">IF(B3="-",0,IF(E3&lt;&gt;0,1/E3^2,0))</f>
        <v>0</v>
      </c>
      <c r="G3" s="98">
        <f>IF(D3&lt;&gt;0,D3*F3,0)</f>
        <v>0</v>
      </c>
      <c r="I3" s="99" t="e">
        <f>I2*27/0.33</f>
        <v>#DIV/0!</v>
      </c>
      <c r="J3" s="100" t="s">
        <v>164</v>
      </c>
      <c r="K3" s="101" t="e">
        <f>K2*27/0.33</f>
        <v>#DIV/0!</v>
      </c>
      <c r="L3" s="102" t="s">
        <v>169</v>
      </c>
      <c r="M3" s="91"/>
      <c r="N3" s="301" t="s">
        <v>170</v>
      </c>
      <c r="O3" s="301"/>
      <c r="P3" s="301"/>
      <c r="Q3" s="91"/>
      <c r="R3" s="272" t="s">
        <v>171</v>
      </c>
      <c r="S3" s="272"/>
    </row>
    <row r="4" spans="1:19" x14ac:dyDescent="0.25">
      <c r="A4" s="224">
        <v>63.29</v>
      </c>
      <c r="B4" s="225" t="s">
        <v>172</v>
      </c>
      <c r="C4" s="225" t="s">
        <v>168</v>
      </c>
      <c r="D4" s="212"/>
      <c r="E4" s="213"/>
      <c r="F4" s="103">
        <f t="shared" si="0"/>
        <v>0</v>
      </c>
      <c r="G4" s="104">
        <f>IF(D4&lt;&gt;0,D4*F4,0)</f>
        <v>0</v>
      </c>
      <c r="I4" s="298" t="s">
        <v>173</v>
      </c>
      <c r="J4" s="298"/>
      <c r="K4" s="298"/>
      <c r="L4" s="298"/>
      <c r="M4" s="91"/>
      <c r="N4" s="172" t="e">
        <f>Overview!$AG$20</f>
        <v>#DIV/0!</v>
      </c>
      <c r="O4" s="173" t="s">
        <v>164</v>
      </c>
      <c r="P4" s="174">
        <f>0.1</f>
        <v>0.1</v>
      </c>
      <c r="Q4" s="91"/>
      <c r="R4" s="270" t="s">
        <v>174</v>
      </c>
      <c r="S4" s="270"/>
    </row>
    <row r="5" spans="1:19" x14ac:dyDescent="0.25">
      <c r="A5" s="230">
        <v>93.31</v>
      </c>
      <c r="B5" s="225" t="s">
        <v>172</v>
      </c>
      <c r="C5" s="225" t="s">
        <v>168</v>
      </c>
      <c r="D5" s="212"/>
      <c r="E5" s="213"/>
      <c r="F5" s="103">
        <f t="shared" si="0"/>
        <v>0</v>
      </c>
      <c r="G5" s="104">
        <f t="shared" ref="G5:G20" si="1">IF(D5&lt;&gt;0,D5*F5,0)</f>
        <v>0</v>
      </c>
      <c r="I5" s="93" t="e">
        <f>SUM(G6,G8,G9,G11,G15,G13,G16,G20)/SUM(F6,F8,F9,F11,F13,F15,F16,F20)</f>
        <v>#DIV/0!</v>
      </c>
      <c r="J5" s="94" t="s">
        <v>164</v>
      </c>
      <c r="K5" s="95" t="e">
        <f>SQRT(1/SUM(F6,F8,F9,F11,F13,F15,F16,F20))</f>
        <v>#DIV/0!</v>
      </c>
      <c r="L5" s="96" t="s">
        <v>165</v>
      </c>
      <c r="M5" s="91"/>
      <c r="N5" s="301" t="s">
        <v>13</v>
      </c>
      <c r="O5" s="301"/>
      <c r="P5" s="301"/>
      <c r="Q5" s="91"/>
      <c r="R5" s="272" t="s">
        <v>175</v>
      </c>
      <c r="S5" s="272"/>
    </row>
    <row r="6" spans="1:19" x14ac:dyDescent="0.25">
      <c r="A6" s="226">
        <v>128.72</v>
      </c>
      <c r="B6" s="227" t="s">
        <v>176</v>
      </c>
      <c r="C6" s="227" t="s">
        <v>177</v>
      </c>
      <c r="D6" s="212"/>
      <c r="E6" s="213"/>
      <c r="F6" s="103">
        <f t="shared" si="0"/>
        <v>0</v>
      </c>
      <c r="G6" s="104">
        <f t="shared" si="1"/>
        <v>0</v>
      </c>
      <c r="I6" s="105" t="e">
        <f>I5*27/0.11</f>
        <v>#DIV/0!</v>
      </c>
      <c r="J6" s="106" t="s">
        <v>164</v>
      </c>
      <c r="K6" s="107" t="e">
        <f>K5*27/0.11</f>
        <v>#DIV/0!</v>
      </c>
      <c r="L6" s="108" t="s">
        <v>169</v>
      </c>
      <c r="M6" s="91"/>
      <c r="N6" s="172">
        <f>Overview!$D$20</f>
        <v>0</v>
      </c>
      <c r="O6" s="173" t="s">
        <v>164</v>
      </c>
      <c r="P6" s="174">
        <f>Overview!$E$20</f>
        <v>0</v>
      </c>
      <c r="Q6" s="91"/>
      <c r="R6" s="273" t="s">
        <v>178</v>
      </c>
      <c r="S6" s="273"/>
    </row>
    <row r="7" spans="1:19" x14ac:dyDescent="0.25">
      <c r="A7" s="230">
        <v>185.76</v>
      </c>
      <c r="B7" s="225" t="s">
        <v>179</v>
      </c>
      <c r="C7" s="225" t="s">
        <v>168</v>
      </c>
      <c r="D7" s="212"/>
      <c r="E7" s="213"/>
      <c r="F7" s="103">
        <f t="shared" si="0"/>
        <v>0</v>
      </c>
      <c r="G7" s="104">
        <f t="shared" si="1"/>
        <v>0</v>
      </c>
      <c r="I7" s="298" t="s">
        <v>180</v>
      </c>
      <c r="J7" s="298"/>
      <c r="K7" s="298"/>
      <c r="L7" s="298"/>
      <c r="M7" s="91"/>
      <c r="N7" s="290" t="s">
        <v>181</v>
      </c>
      <c r="O7" s="291"/>
      <c r="P7" s="292"/>
      <c r="Q7" s="91"/>
      <c r="R7" s="91"/>
      <c r="S7" s="109"/>
    </row>
    <row r="8" spans="1:19" ht="15" customHeight="1" x14ac:dyDescent="0.25">
      <c r="A8" s="226">
        <v>209.42</v>
      </c>
      <c r="B8" s="227" t="s">
        <v>176</v>
      </c>
      <c r="C8" s="227" t="s">
        <v>177</v>
      </c>
      <c r="D8" s="212"/>
      <c r="E8" s="213"/>
      <c r="F8" s="103">
        <f t="shared" si="0"/>
        <v>0</v>
      </c>
      <c r="G8" s="104">
        <f t="shared" si="1"/>
        <v>0</v>
      </c>
      <c r="I8" s="110">
        <f>D18</f>
        <v>0</v>
      </c>
      <c r="J8" s="94" t="s">
        <v>164</v>
      </c>
      <c r="K8" s="94">
        <f>E18</f>
        <v>0</v>
      </c>
      <c r="L8" s="111" t="s">
        <v>165</v>
      </c>
      <c r="M8" s="91"/>
      <c r="N8" s="113" t="e">
        <f>(((0.99685704+-0.23958774*LN(R18)+0.014597508*LN(R18)^2)/(1+-0.24153011*LN(R18)+0.015221787*LN(R18)^2))+((0.99685704+-0.23958774*LN(S18)+0.014597508*LN(S18)^2)/(1+-0.24153011*LN(S18)+0.015221787*LN(S18)^2)))/2</f>
        <v>#NUM!</v>
      </c>
      <c r="O8" s="114" t="s">
        <v>164</v>
      </c>
      <c r="P8" s="115" t="e">
        <f>N8*0.05</f>
        <v>#NUM!</v>
      </c>
      <c r="Q8" s="91"/>
      <c r="R8" s="217" t="s">
        <v>189</v>
      </c>
      <c r="S8" s="218" t="s">
        <v>215</v>
      </c>
    </row>
    <row r="9" spans="1:19" x14ac:dyDescent="0.25">
      <c r="A9" s="228">
        <v>238.71</v>
      </c>
      <c r="B9" s="227" t="s">
        <v>183</v>
      </c>
      <c r="C9" s="227" t="s">
        <v>177</v>
      </c>
      <c r="D9" s="212"/>
      <c r="E9" s="213"/>
      <c r="F9" s="103">
        <f t="shared" si="0"/>
        <v>0</v>
      </c>
      <c r="G9" s="104">
        <f t="shared" si="1"/>
        <v>0</v>
      </c>
      <c r="I9" s="112">
        <f>I8*27*1224</f>
        <v>0</v>
      </c>
      <c r="J9" s="107" t="s">
        <v>164</v>
      </c>
      <c r="K9" s="107">
        <f>K8*27*1224</f>
        <v>0</v>
      </c>
      <c r="L9" s="108" t="s">
        <v>169</v>
      </c>
      <c r="M9" s="91"/>
      <c r="N9" s="290" t="s">
        <v>187</v>
      </c>
      <c r="O9" s="291"/>
      <c r="P9" s="292"/>
      <c r="Q9" s="91"/>
      <c r="R9" s="116" t="s">
        <v>184</v>
      </c>
      <c r="S9" s="117">
        <v>0.03</v>
      </c>
    </row>
    <row r="10" spans="1:19" x14ac:dyDescent="0.25">
      <c r="A10" s="224">
        <v>295.10000000000002</v>
      </c>
      <c r="B10" s="225" t="s">
        <v>185</v>
      </c>
      <c r="C10" s="225" t="s">
        <v>168</v>
      </c>
      <c r="D10" s="212"/>
      <c r="E10" s="213"/>
      <c r="F10" s="103">
        <f t="shared" si="0"/>
        <v>0</v>
      </c>
      <c r="G10" s="104">
        <f t="shared" si="1"/>
        <v>0</v>
      </c>
      <c r="I10" s="118">
        <f>I9*100/1000000</f>
        <v>0</v>
      </c>
      <c r="J10" s="119" t="s">
        <v>164</v>
      </c>
      <c r="K10" s="119">
        <f>K9*100/1000000</f>
        <v>0</v>
      </c>
      <c r="L10" s="108" t="s">
        <v>186</v>
      </c>
      <c r="M10" s="91"/>
      <c r="N10" s="122">
        <f>IF(S20="on",IF(R20="Feldspar",12.5*0.7982*(1-((((0.99685704+-0.23958774*LN(R18)+0.014597508*LN(R18)^2)/(1+-0.24153011*LN(R18)+0.015221787*LN(R18)^2))+((0.99685704+-0.23958774*LN(S18)+0.014597508*LN(S18)^2)/(1+-0.24153011*LN(S18)+0.015221787*LN(S18)^2)))/2)),0.01),0)</f>
        <v>0</v>
      </c>
      <c r="O10" s="123" t="s">
        <v>164</v>
      </c>
      <c r="P10" s="121">
        <f>IF(S20="on",IF(R20="Feldspar",N10*SQRT((0.12/12.5)^2+(0.039/0.7982)^2 + (P8/(N8))^2),0.002),0)</f>
        <v>0</v>
      </c>
      <c r="Q10" s="91"/>
      <c r="R10" s="120" t="s">
        <v>188</v>
      </c>
      <c r="S10" s="121">
        <v>0.04</v>
      </c>
    </row>
    <row r="11" spans="1:19" x14ac:dyDescent="0.25">
      <c r="A11" s="226">
        <v>338.21</v>
      </c>
      <c r="B11" s="227" t="s">
        <v>176</v>
      </c>
      <c r="C11" s="227" t="s">
        <v>177</v>
      </c>
      <c r="D11" s="212"/>
      <c r="E11" s="213"/>
      <c r="F11" s="103">
        <f t="shared" si="0"/>
        <v>0</v>
      </c>
      <c r="G11" s="104">
        <f t="shared" si="1"/>
        <v>0</v>
      </c>
      <c r="I11" s="299" t="s">
        <v>52</v>
      </c>
      <c r="J11" s="299"/>
      <c r="K11" s="299"/>
      <c r="L11" s="300"/>
      <c r="M11" s="91"/>
      <c r="N11" s="280" t="s">
        <v>214</v>
      </c>
      <c r="O11" s="281"/>
      <c r="P11" s="282"/>
      <c r="Q11" s="91"/>
      <c r="R11" s="181" t="s">
        <v>189</v>
      </c>
      <c r="S11" s="175">
        <f>IF(Overview!AM20="silt",IF(Overview!K20="lin",0.03,IF(Overview!K20="exp",0.04,"missing info")),0)</f>
        <v>0</v>
      </c>
    </row>
    <row r="12" spans="1:19" x14ac:dyDescent="0.25">
      <c r="A12" s="224">
        <v>351.85</v>
      </c>
      <c r="B12" s="225" t="s">
        <v>185</v>
      </c>
      <c r="C12" s="225" t="s">
        <v>168</v>
      </c>
      <c r="D12" s="212"/>
      <c r="E12" s="213"/>
      <c r="F12" s="103">
        <f t="shared" si="0"/>
        <v>0</v>
      </c>
      <c r="G12" s="104">
        <f t="shared" si="1"/>
        <v>0</v>
      </c>
      <c r="I12" s="299"/>
      <c r="J12" s="299"/>
      <c r="K12" s="299"/>
      <c r="L12" s="300"/>
      <c r="M12" s="91"/>
      <c r="N12" s="290" t="s">
        <v>216</v>
      </c>
      <c r="O12" s="291"/>
      <c r="P12" s="292"/>
      <c r="Q12" s="91"/>
      <c r="R12" s="91"/>
      <c r="S12" s="109"/>
    </row>
    <row r="13" spans="1:19" x14ac:dyDescent="0.25">
      <c r="A13" s="228">
        <v>583.17999999999995</v>
      </c>
      <c r="B13" s="229" t="s">
        <v>190</v>
      </c>
      <c r="C13" s="227" t="s">
        <v>177</v>
      </c>
      <c r="D13" s="212"/>
      <c r="E13" s="213"/>
      <c r="F13" s="103">
        <f t="shared" si="0"/>
        <v>0</v>
      </c>
      <c r="G13" s="104">
        <f t="shared" si="1"/>
        <v>0</v>
      </c>
      <c r="I13" s="124"/>
      <c r="J13" s="125" t="s">
        <v>191</v>
      </c>
      <c r="K13" s="125" t="s">
        <v>192</v>
      </c>
      <c r="L13" s="126" t="s">
        <v>193</v>
      </c>
      <c r="M13" s="91"/>
      <c r="N13" s="130" t="e">
        <f>D7/(D4+D5)</f>
        <v>#DIV/0!</v>
      </c>
      <c r="O13" s="123" t="s">
        <v>164</v>
      </c>
      <c r="P13" s="131" t="e">
        <f>SQRT((E7^2/(D4+D5)^2)+(D7^2*(E4^2+E5^2)/(D4+D5)^4))</f>
        <v>#DIV/0!</v>
      </c>
      <c r="Q13" s="91"/>
      <c r="R13" s="182" t="s">
        <v>194</v>
      </c>
      <c r="S13" s="176">
        <f>Overview!$N$20</f>
        <v>0</v>
      </c>
    </row>
    <row r="14" spans="1:19" x14ac:dyDescent="0.25">
      <c r="A14" s="224">
        <v>609.22</v>
      </c>
      <c r="B14" s="225" t="s">
        <v>195</v>
      </c>
      <c r="C14" s="225" t="s">
        <v>168</v>
      </c>
      <c r="D14" s="212"/>
      <c r="E14" s="213"/>
      <c r="F14" s="103">
        <f t="shared" si="0"/>
        <v>0</v>
      </c>
      <c r="G14" s="104">
        <f t="shared" si="1"/>
        <v>0</v>
      </c>
      <c r="I14" s="127" t="s">
        <v>196</v>
      </c>
      <c r="J14" s="128" t="e">
        <f>(I6*0.0479)+(I3*0.1116)+(I10*0.2491)</f>
        <v>#DIV/0!</v>
      </c>
      <c r="K14" s="128" t="e">
        <f>(I6*0.0277*(1-0.171))+(I3*0.1457*(1-0.117))+(I10*(0.7982+0.019)*(1-0.0494))</f>
        <v>#DIV/0!</v>
      </c>
      <c r="L14" s="129" t="e">
        <f>(I6*0.644*S11)+(I3*2.22*S11)</f>
        <v>#DIV/0!</v>
      </c>
      <c r="M14" s="91"/>
      <c r="N14" s="293" t="s">
        <v>217</v>
      </c>
      <c r="O14" s="294"/>
      <c r="P14" s="295"/>
      <c r="Q14" s="91"/>
      <c r="R14" s="183" t="s">
        <v>197</v>
      </c>
      <c r="S14" s="177">
        <f>Overview!$O$20</f>
        <v>0</v>
      </c>
    </row>
    <row r="15" spans="1:19" x14ac:dyDescent="0.25">
      <c r="A15" s="228">
        <v>911.1</v>
      </c>
      <c r="B15" s="227" t="s">
        <v>176</v>
      </c>
      <c r="C15" s="227" t="s">
        <v>177</v>
      </c>
      <c r="D15" s="212"/>
      <c r="E15" s="213"/>
      <c r="F15" s="103">
        <f t="shared" si="0"/>
        <v>0</v>
      </c>
      <c r="G15" s="104">
        <f t="shared" si="1"/>
        <v>0</v>
      </c>
      <c r="I15" s="127" t="s">
        <v>198</v>
      </c>
      <c r="J15" s="128" t="e">
        <f>SQRT((0.0479*K6)^2+(0.1116*K3)^2+(0.2491*K10)^2)</f>
        <v>#DIV/0!</v>
      </c>
      <c r="K15" s="128" t="e">
        <f>SQRT((0.0277*(1-0.171)*K6)^2+(I6*0.0277*0.013)^2+(0.1457*(1-0.117)*K3)^2+(I3*0.1457*0.011)^2+(0.801*(1-0.0494)*K10)^2+(I10*0.801*0.007)^2)</f>
        <v>#DIV/0!</v>
      </c>
      <c r="L15" s="132" t="e">
        <f>IF(L14=0,0,(SQRT((K6*0.644)^2+(K3*2.22)^2)*S11))</f>
        <v>#DIV/0!</v>
      </c>
      <c r="M15" s="91"/>
      <c r="N15" s="219" t="e">
        <f>D9/(D6+D8+D11+D15+D16)</f>
        <v>#DIV/0!</v>
      </c>
      <c r="O15" s="123" t="s">
        <v>164</v>
      </c>
      <c r="P15" s="220" t="e">
        <f>SQRT((E9^2/(D6+D8+D11+D15+D16)^2)+(D9^2*(E6^2+E8^2+E11^2+E15^2+E16^2)/(D6+D8+D11+D15+D16)^4))</f>
        <v>#DIV/0!</v>
      </c>
      <c r="Q15" s="91"/>
      <c r="R15" s="91"/>
      <c r="S15" s="109"/>
    </row>
    <row r="16" spans="1:19" x14ac:dyDescent="0.25">
      <c r="A16" s="226">
        <v>968.93</v>
      </c>
      <c r="B16" s="227" t="s">
        <v>176</v>
      </c>
      <c r="C16" s="227" t="s">
        <v>177</v>
      </c>
      <c r="D16" s="212"/>
      <c r="E16" s="213"/>
      <c r="F16" s="103">
        <f t="shared" si="0"/>
        <v>0</v>
      </c>
      <c r="G16" s="104">
        <f t="shared" si="1"/>
        <v>0</v>
      </c>
      <c r="I16" s="127" t="s">
        <v>199</v>
      </c>
      <c r="J16" s="128" t="e">
        <f>J14/(1+1.14*N4)</f>
        <v>#DIV/0!</v>
      </c>
      <c r="K16" s="128" t="e">
        <f>K14/(1+1.25*N4)</f>
        <v>#DIV/0!</v>
      </c>
      <c r="L16" s="129" t="e">
        <f>L14/(1+1.5*N4)</f>
        <v>#DIV/0!</v>
      </c>
      <c r="M16" s="91"/>
      <c r="N16" s="262" t="s">
        <v>200</v>
      </c>
      <c r="O16" s="262"/>
      <c r="P16" s="262"/>
      <c r="Q16" s="133"/>
      <c r="R16" s="296" t="s">
        <v>201</v>
      </c>
      <c r="S16" s="297"/>
    </row>
    <row r="17" spans="1:19" ht="15.75" thickBot="1" x14ac:dyDescent="0.3">
      <c r="A17" s="230">
        <v>1120.1600000000001</v>
      </c>
      <c r="B17" s="225" t="s">
        <v>195</v>
      </c>
      <c r="C17" s="225" t="s">
        <v>168</v>
      </c>
      <c r="D17" s="212"/>
      <c r="E17" s="213"/>
      <c r="F17" s="103">
        <f t="shared" si="0"/>
        <v>0</v>
      </c>
      <c r="G17" s="104">
        <f t="shared" si="1"/>
        <v>0</v>
      </c>
      <c r="I17" s="134" t="s">
        <v>202</v>
      </c>
      <c r="J17" s="135" t="e">
        <f>SQRT(((J15/(1+1.14*N4))^2+((J14*1.14*P4)/(1+1.14*N4)^2)^2))</f>
        <v>#DIV/0!</v>
      </c>
      <c r="K17" s="135" t="e">
        <f>SQRT((K15/(1+1.25*N4))^2+((K14*1.25*P4)/(1+1.25*N4)^2)^2)</f>
        <v>#DIV/0!</v>
      </c>
      <c r="L17" s="136" t="e">
        <f>SQRT((L15/(1+1.5*N4))^2+((L14*1.5*P4)/(1+1.5*N4)^2)^2)</f>
        <v>#DIV/0!</v>
      </c>
      <c r="M17" s="91"/>
      <c r="N17" s="137" t="e">
        <f>J16+K16+L16+N2+N10</f>
        <v>#DIV/0!</v>
      </c>
      <c r="O17" s="94" t="s">
        <v>164</v>
      </c>
      <c r="P17" s="138" t="e">
        <f>SQRT(J17^2+K17^2+L17^2+P2^2+P10^2)</f>
        <v>#DIV/0!</v>
      </c>
      <c r="Q17" s="139"/>
      <c r="R17" s="184" t="s">
        <v>203</v>
      </c>
      <c r="S17" s="185" t="s">
        <v>204</v>
      </c>
    </row>
    <row r="18" spans="1:19" x14ac:dyDescent="0.25">
      <c r="A18" s="231">
        <v>1460.91</v>
      </c>
      <c r="B18" s="232" t="s">
        <v>205</v>
      </c>
      <c r="C18" s="232" t="s">
        <v>180</v>
      </c>
      <c r="D18" s="212"/>
      <c r="E18" s="213"/>
      <c r="F18" s="103">
        <f t="shared" si="0"/>
        <v>0</v>
      </c>
      <c r="G18" s="104">
        <f t="shared" si="1"/>
        <v>0</v>
      </c>
      <c r="I18" s="265" t="s">
        <v>206</v>
      </c>
      <c r="J18" s="265"/>
      <c r="K18" s="265"/>
      <c r="L18" s="265"/>
      <c r="M18" s="91"/>
      <c r="N18" s="266" t="s">
        <v>17</v>
      </c>
      <c r="O18" s="266"/>
      <c r="P18" s="266"/>
      <c r="Q18" s="139"/>
      <c r="R18" s="178">
        <f>Overview!$AN$20</f>
        <v>0</v>
      </c>
      <c r="S18" s="186">
        <f>Overview!$AO$20</f>
        <v>0</v>
      </c>
    </row>
    <row r="19" spans="1:19" ht="15.75" thickBot="1" x14ac:dyDescent="0.3">
      <c r="A19" s="230">
        <v>1764.83</v>
      </c>
      <c r="B19" s="225" t="s">
        <v>195</v>
      </c>
      <c r="C19" s="225" t="s">
        <v>168</v>
      </c>
      <c r="D19" s="212"/>
      <c r="E19" s="213"/>
      <c r="F19" s="103">
        <f t="shared" si="0"/>
        <v>0</v>
      </c>
      <c r="G19" s="104">
        <f t="shared" si="1"/>
        <v>0</v>
      </c>
      <c r="I19" s="91"/>
      <c r="J19" s="91"/>
      <c r="K19" s="91"/>
      <c r="L19" s="91"/>
      <c r="M19" s="91"/>
      <c r="N19" s="140" t="e">
        <f>N6*1000/N17</f>
        <v>#DIV/0!</v>
      </c>
      <c r="O19" s="141" t="s">
        <v>164</v>
      </c>
      <c r="P19" s="142" t="e">
        <f>N19*SQRT((P6/N6)^2+(P17/N17)^2)</f>
        <v>#DIV/0!</v>
      </c>
      <c r="Q19" s="139"/>
      <c r="R19" s="143"/>
      <c r="S19" s="144"/>
    </row>
    <row r="20" spans="1:19" ht="15.75" thickBot="1" x14ac:dyDescent="0.3">
      <c r="A20" s="226">
        <v>2615.8200000000002</v>
      </c>
      <c r="B20" s="229" t="s">
        <v>190</v>
      </c>
      <c r="C20" s="229" t="s">
        <v>177</v>
      </c>
      <c r="D20" s="214"/>
      <c r="E20" s="215"/>
      <c r="F20" s="145">
        <f t="shared" si="0"/>
        <v>0</v>
      </c>
      <c r="G20" s="146">
        <f t="shared" si="1"/>
        <v>0</v>
      </c>
      <c r="I20" s="254" t="s">
        <v>207</v>
      </c>
      <c r="J20" s="254"/>
      <c r="K20" s="254"/>
      <c r="L20" s="254"/>
      <c r="M20" s="91"/>
      <c r="N20" s="255" t="s">
        <v>230</v>
      </c>
      <c r="O20" s="255"/>
      <c r="P20" s="255"/>
      <c r="Q20" s="147"/>
      <c r="R20" s="221" t="str">
        <f>Overview!$AL$20</f>
        <v>Quartz</v>
      </c>
      <c r="S20" s="223">
        <f>Overview!$AP$20</f>
        <v>0</v>
      </c>
    </row>
    <row r="25" spans="1:19" x14ac:dyDescent="0.25">
      <c r="I25" s="45"/>
    </row>
    <row r="29" spans="1:19" x14ac:dyDescent="0.25">
      <c r="H29" s="216"/>
    </row>
    <row r="31" spans="1:19" x14ac:dyDescent="0.25">
      <c r="F31" s="171"/>
    </row>
    <row r="35" spans="9:9" x14ac:dyDescent="0.25">
      <c r="I35" s="171"/>
    </row>
  </sheetData>
  <sheetProtection sheet="1" objects="1" scenarios="1"/>
  <protectedRanges>
    <protectedRange sqref="B3:B20" name="Intervalo1"/>
  </protectedRanges>
  <mergeCells count="28">
    <mergeCell ref="B1:B2"/>
    <mergeCell ref="C1:C2"/>
    <mergeCell ref="F1:F2"/>
    <mergeCell ref="G1:G2"/>
    <mergeCell ref="I1:L1"/>
    <mergeCell ref="N1:P1"/>
    <mergeCell ref="R1:S1"/>
    <mergeCell ref="R2:S2"/>
    <mergeCell ref="N3:P3"/>
    <mergeCell ref="R3:S3"/>
    <mergeCell ref="I4:L4"/>
    <mergeCell ref="R4:S4"/>
    <mergeCell ref="N5:P5"/>
    <mergeCell ref="R5:S5"/>
    <mergeCell ref="R6:S6"/>
    <mergeCell ref="R16:S16"/>
    <mergeCell ref="I18:L18"/>
    <mergeCell ref="N18:P18"/>
    <mergeCell ref="I7:L7"/>
    <mergeCell ref="I11:L12"/>
    <mergeCell ref="I20:L20"/>
    <mergeCell ref="N20:P20"/>
    <mergeCell ref="N7:P7"/>
    <mergeCell ref="N9:P9"/>
    <mergeCell ref="N12:P12"/>
    <mergeCell ref="N11:P11"/>
    <mergeCell ref="N14:P14"/>
    <mergeCell ref="N16:P16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4225A3B3-6EA7-4BA4-9A39-D22E114F302B}">
          <x14:formula1>
            <xm:f>'Occult Data'!$O$1:$O$2</xm:f>
          </x14:formula1>
          <xm:sqref>B18</xm:sqref>
        </x14:dataValidation>
        <x14:dataValidation type="list" allowBlank="1" showInputMessage="1" showErrorMessage="1" xr:uid="{5E631933-25D2-4182-9DBD-841DD70E7376}">
          <x14:formula1>
            <xm:f>'Occult Data'!$N$1:$N$2</xm:f>
          </x14:formula1>
          <xm:sqref>B3</xm:sqref>
        </x14:dataValidation>
        <x14:dataValidation type="list" allowBlank="1" showInputMessage="1" showErrorMessage="1" xr:uid="{F8DC1542-009E-480B-82B2-9D5A64EDDBAE}">
          <x14:formula1>
            <xm:f>'Occult Data'!$M$1:$M$2</xm:f>
          </x14:formula1>
          <xm:sqref>B4:B5</xm:sqref>
        </x14:dataValidation>
        <x14:dataValidation type="list" allowBlank="1" showInputMessage="1" showErrorMessage="1" xr:uid="{F234C270-D7C1-416A-B9E5-42DF31227EC6}">
          <x14:formula1>
            <xm:f>'Occult Data'!$L$1:$L$2</xm:f>
          </x14:formula1>
          <xm:sqref>B7</xm:sqref>
        </x14:dataValidation>
        <x14:dataValidation type="list" allowBlank="1" showInputMessage="1" showErrorMessage="1" xr:uid="{8EFB4A4B-5A27-44FC-8000-6FEAD474506C}">
          <x14:formula1>
            <xm:f>'Occult Data'!$K$1:$K$2</xm:f>
          </x14:formula1>
          <xm:sqref>B12 B10</xm:sqref>
        </x14:dataValidation>
        <x14:dataValidation type="list" allowBlank="1" showInputMessage="1" showErrorMessage="1" xr:uid="{6F5BE068-DACC-4EAE-80E5-A5C6E1230546}">
          <x14:formula1>
            <xm:f>'Occult Data'!$J$1:$J$2</xm:f>
          </x14:formula1>
          <xm:sqref>B19 B17 B14</xm:sqref>
        </x14:dataValidation>
        <x14:dataValidation type="list" allowBlank="1" showInputMessage="1" showErrorMessage="1" xr:uid="{9B2946CB-3BE4-41FA-B0BC-35EBEDCD1BDA}">
          <x14:formula1>
            <xm:f>'Occult Data'!$I$1:$I$2</xm:f>
          </x14:formula1>
          <xm:sqref>B9</xm:sqref>
        </x14:dataValidation>
        <x14:dataValidation type="list" allowBlank="1" showInputMessage="1" showErrorMessage="1" xr:uid="{1B3A0D8A-6FE9-4DF2-828E-823625D29821}">
          <x14:formula1>
            <xm:f>'Occult Data'!$H$1:$H$2</xm:f>
          </x14:formula1>
          <xm:sqref>B6 B8 B11 B15:B16</xm:sqref>
        </x14:dataValidation>
        <x14:dataValidation type="list" allowBlank="1" showInputMessage="1" showErrorMessage="1" xr:uid="{6AC31139-A753-4DFA-BDCA-4FC273E42C13}">
          <x14:formula1>
            <xm:f>'Occult Data'!$G$1:$G$2</xm:f>
          </x14:formula1>
          <xm:sqref>B20 B13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S35"/>
  <sheetViews>
    <sheetView zoomScaleNormal="100" workbookViewId="0">
      <selection activeCell="B3" sqref="B3:B20"/>
    </sheetView>
  </sheetViews>
  <sheetFormatPr defaultColWidth="11.5703125" defaultRowHeight="15" x14ac:dyDescent="0.25"/>
  <cols>
    <col min="1" max="1" width="9.28515625" customWidth="1"/>
    <col min="2" max="2" width="8.28515625" customWidth="1"/>
    <col min="3" max="3" width="6.85546875" customWidth="1"/>
    <col min="4" max="4" width="11.85546875" customWidth="1"/>
    <col min="5" max="5" width="13.140625" customWidth="1"/>
    <col min="6" max="6" width="10.85546875" customWidth="1"/>
    <col min="7" max="7" width="11.28515625" customWidth="1"/>
    <col min="8" max="8" width="3.140625" customWidth="1"/>
    <col min="9" max="9" width="15.28515625" customWidth="1"/>
    <col min="10" max="10" width="10.7109375" customWidth="1"/>
    <col min="11" max="11" width="13.140625" customWidth="1"/>
    <col min="13" max="13" width="3.140625" customWidth="1"/>
    <col min="14" max="14" width="11.7109375" customWidth="1"/>
    <col min="15" max="16" width="10" customWidth="1"/>
    <col min="17" max="17" width="3.140625" customWidth="1"/>
    <col min="18" max="18" width="14.28515625" customWidth="1"/>
    <col min="19" max="19" width="13.5703125" customWidth="1"/>
    <col min="20" max="64" width="8.7109375" customWidth="1"/>
  </cols>
  <sheetData>
    <row r="1" spans="1:19" ht="13.9" customHeight="1" x14ac:dyDescent="0.25">
      <c r="A1" s="180" t="s">
        <v>152</v>
      </c>
      <c r="B1" s="302" t="s">
        <v>153</v>
      </c>
      <c r="C1" s="302" t="s">
        <v>154</v>
      </c>
      <c r="D1" s="194" t="s">
        <v>155</v>
      </c>
      <c r="E1" s="195" t="s">
        <v>156</v>
      </c>
      <c r="F1" s="303" t="s">
        <v>157</v>
      </c>
      <c r="G1" s="304" t="s">
        <v>158</v>
      </c>
      <c r="H1" s="90"/>
      <c r="I1" s="298" t="s">
        <v>159</v>
      </c>
      <c r="J1" s="298"/>
      <c r="K1" s="298"/>
      <c r="L1" s="298"/>
      <c r="M1" s="91"/>
      <c r="N1" s="298" t="s">
        <v>160</v>
      </c>
      <c r="O1" s="298"/>
      <c r="P1" s="298"/>
      <c r="Q1" s="91"/>
      <c r="R1" s="274" t="s">
        <v>161</v>
      </c>
      <c r="S1" s="274"/>
    </row>
    <row r="2" spans="1:19" ht="15.75" thickBot="1" x14ac:dyDescent="0.3">
      <c r="A2" s="180" t="s">
        <v>162</v>
      </c>
      <c r="B2" s="302"/>
      <c r="C2" s="302"/>
      <c r="D2" s="196" t="s">
        <v>163</v>
      </c>
      <c r="E2" s="197" t="s">
        <v>163</v>
      </c>
      <c r="F2" s="303"/>
      <c r="G2" s="304"/>
      <c r="H2" s="92"/>
      <c r="I2" s="93" t="e">
        <f>SUM(G3,G4,G5,G7,G10,G12,G14,G17,G19)/SUM(F3,F4,F5,F7,F10,F12,F14,F17,F19)</f>
        <v>#DIV/0!</v>
      </c>
      <c r="J2" s="94" t="s">
        <v>164</v>
      </c>
      <c r="K2" s="95" t="e">
        <f>SQRT(1/SUM(F3,F4,F5,F7,F10,F12,F14,F17,F19))</f>
        <v>#DIV/0!</v>
      </c>
      <c r="L2" s="96" t="s">
        <v>165</v>
      </c>
      <c r="M2" s="91"/>
      <c r="N2" s="172">
        <f>Overview!$AA$21</f>
        <v>0.19504856112476671</v>
      </c>
      <c r="O2" s="173" t="s">
        <v>164</v>
      </c>
      <c r="P2" s="174" t="e">
        <f>Overview!$AB$21</f>
        <v>#DIV/0!</v>
      </c>
      <c r="Q2" s="91"/>
      <c r="R2" s="270" t="s">
        <v>166</v>
      </c>
      <c r="S2" s="270"/>
    </row>
    <row r="3" spans="1:19" ht="17.25" x14ac:dyDescent="0.25">
      <c r="A3" s="224">
        <v>46.5</v>
      </c>
      <c r="B3" s="225" t="s">
        <v>167</v>
      </c>
      <c r="C3" s="225" t="s">
        <v>168</v>
      </c>
      <c r="D3" s="212"/>
      <c r="E3" s="213"/>
      <c r="F3" s="97">
        <f t="shared" ref="F3:F20" si="0">IF(B3="-",0,IF(E3&lt;&gt;0,1/E3^2,0))</f>
        <v>0</v>
      </c>
      <c r="G3" s="98">
        <f>IF(D3&lt;&gt;0,D3*F3,0)</f>
        <v>0</v>
      </c>
      <c r="I3" s="99" t="e">
        <f>I2*27/0.33</f>
        <v>#DIV/0!</v>
      </c>
      <c r="J3" s="100" t="s">
        <v>164</v>
      </c>
      <c r="K3" s="101" t="e">
        <f>K2*27/0.33</f>
        <v>#DIV/0!</v>
      </c>
      <c r="L3" s="102" t="s">
        <v>169</v>
      </c>
      <c r="M3" s="91"/>
      <c r="N3" s="301" t="s">
        <v>170</v>
      </c>
      <c r="O3" s="301"/>
      <c r="P3" s="301"/>
      <c r="Q3" s="91"/>
      <c r="R3" s="272" t="s">
        <v>171</v>
      </c>
      <c r="S3" s="272"/>
    </row>
    <row r="4" spans="1:19" x14ac:dyDescent="0.25">
      <c r="A4" s="224">
        <v>63.29</v>
      </c>
      <c r="B4" s="225" t="s">
        <v>172</v>
      </c>
      <c r="C4" s="225" t="s">
        <v>168</v>
      </c>
      <c r="D4" s="212"/>
      <c r="E4" s="213"/>
      <c r="F4" s="103">
        <f t="shared" si="0"/>
        <v>0</v>
      </c>
      <c r="G4" s="104">
        <f>IF(D4&lt;&gt;0,D4*F4,0)</f>
        <v>0</v>
      </c>
      <c r="I4" s="298" t="s">
        <v>173</v>
      </c>
      <c r="J4" s="298"/>
      <c r="K4" s="298"/>
      <c r="L4" s="298"/>
      <c r="M4" s="91"/>
      <c r="N4" s="172" t="e">
        <f>Overview!$AG$21</f>
        <v>#DIV/0!</v>
      </c>
      <c r="O4" s="173" t="s">
        <v>164</v>
      </c>
      <c r="P4" s="174">
        <f>0.1</f>
        <v>0.1</v>
      </c>
      <c r="Q4" s="91"/>
      <c r="R4" s="270" t="s">
        <v>174</v>
      </c>
      <c r="S4" s="270"/>
    </row>
    <row r="5" spans="1:19" x14ac:dyDescent="0.25">
      <c r="A5" s="230">
        <v>93.31</v>
      </c>
      <c r="B5" s="225" t="s">
        <v>172</v>
      </c>
      <c r="C5" s="225" t="s">
        <v>168</v>
      </c>
      <c r="D5" s="212"/>
      <c r="E5" s="213"/>
      <c r="F5" s="103">
        <f t="shared" si="0"/>
        <v>0</v>
      </c>
      <c r="G5" s="104">
        <f t="shared" ref="G5:G20" si="1">IF(D5&lt;&gt;0,D5*F5,0)</f>
        <v>0</v>
      </c>
      <c r="I5" s="93" t="e">
        <f>SUM(G6,G8,G9,G11,G15,G13,G16,G20)/SUM(F6,F8,F9,F11,F13,F15,F16,F20)</f>
        <v>#DIV/0!</v>
      </c>
      <c r="J5" s="94" t="s">
        <v>164</v>
      </c>
      <c r="K5" s="95" t="e">
        <f>SQRT(1/SUM(F6,F8,F9,F11,F13,F15,F16,F20))</f>
        <v>#DIV/0!</v>
      </c>
      <c r="L5" s="96" t="s">
        <v>165</v>
      </c>
      <c r="M5" s="91"/>
      <c r="N5" s="301" t="s">
        <v>13</v>
      </c>
      <c r="O5" s="301"/>
      <c r="P5" s="301"/>
      <c r="Q5" s="91"/>
      <c r="R5" s="272" t="s">
        <v>175</v>
      </c>
      <c r="S5" s="272"/>
    </row>
    <row r="6" spans="1:19" x14ac:dyDescent="0.25">
      <c r="A6" s="226">
        <v>128.72</v>
      </c>
      <c r="B6" s="227" t="s">
        <v>176</v>
      </c>
      <c r="C6" s="227" t="s">
        <v>177</v>
      </c>
      <c r="D6" s="212"/>
      <c r="E6" s="213"/>
      <c r="F6" s="103">
        <f t="shared" si="0"/>
        <v>0</v>
      </c>
      <c r="G6" s="104">
        <f t="shared" si="1"/>
        <v>0</v>
      </c>
      <c r="I6" s="105" t="e">
        <f>I5*27/0.11</f>
        <v>#DIV/0!</v>
      </c>
      <c r="J6" s="106" t="s">
        <v>164</v>
      </c>
      <c r="K6" s="107" t="e">
        <f>K5*27/0.11</f>
        <v>#DIV/0!</v>
      </c>
      <c r="L6" s="108" t="s">
        <v>169</v>
      </c>
      <c r="M6" s="91"/>
      <c r="N6" s="172">
        <f>Overview!$D$21</f>
        <v>0</v>
      </c>
      <c r="O6" s="173" t="s">
        <v>164</v>
      </c>
      <c r="P6" s="174">
        <f>Overview!$E$21</f>
        <v>0</v>
      </c>
      <c r="Q6" s="91"/>
      <c r="R6" s="273" t="s">
        <v>178</v>
      </c>
      <c r="S6" s="273"/>
    </row>
    <row r="7" spans="1:19" x14ac:dyDescent="0.25">
      <c r="A7" s="230">
        <v>185.76</v>
      </c>
      <c r="B7" s="225" t="s">
        <v>179</v>
      </c>
      <c r="C7" s="225" t="s">
        <v>168</v>
      </c>
      <c r="D7" s="212"/>
      <c r="E7" s="213"/>
      <c r="F7" s="103">
        <f t="shared" si="0"/>
        <v>0</v>
      </c>
      <c r="G7" s="104">
        <f t="shared" si="1"/>
        <v>0</v>
      </c>
      <c r="I7" s="298" t="s">
        <v>180</v>
      </c>
      <c r="J7" s="298"/>
      <c r="K7" s="298"/>
      <c r="L7" s="298"/>
      <c r="M7" s="91"/>
      <c r="N7" s="290" t="s">
        <v>181</v>
      </c>
      <c r="O7" s="291"/>
      <c r="P7" s="292"/>
      <c r="Q7" s="91"/>
      <c r="R7" s="91"/>
      <c r="S7" s="109"/>
    </row>
    <row r="8" spans="1:19" ht="15" customHeight="1" x14ac:dyDescent="0.25">
      <c r="A8" s="226">
        <v>209.42</v>
      </c>
      <c r="B8" s="227" t="s">
        <v>176</v>
      </c>
      <c r="C8" s="227" t="s">
        <v>177</v>
      </c>
      <c r="D8" s="212"/>
      <c r="E8" s="213"/>
      <c r="F8" s="103">
        <f t="shared" si="0"/>
        <v>0</v>
      </c>
      <c r="G8" s="104">
        <f t="shared" si="1"/>
        <v>0</v>
      </c>
      <c r="I8" s="110">
        <f>D18</f>
        <v>0</v>
      </c>
      <c r="J8" s="94" t="s">
        <v>164</v>
      </c>
      <c r="K8" s="94">
        <f>E18</f>
        <v>0</v>
      </c>
      <c r="L8" s="111" t="s">
        <v>165</v>
      </c>
      <c r="M8" s="91"/>
      <c r="N8" s="113" t="e">
        <f>(((0.99685704+-0.23958774*LN(R18)+0.014597508*LN(R18)^2)/(1+-0.24153011*LN(R18)+0.015221787*LN(R18)^2))+((0.99685704+-0.23958774*LN(S18)+0.014597508*LN(S18)^2)/(1+-0.24153011*LN(S18)+0.015221787*LN(S18)^2)))/2</f>
        <v>#NUM!</v>
      </c>
      <c r="O8" s="114" t="s">
        <v>164</v>
      </c>
      <c r="P8" s="115" t="e">
        <f>N8*0.05</f>
        <v>#NUM!</v>
      </c>
      <c r="Q8" s="91"/>
      <c r="R8" s="217" t="s">
        <v>189</v>
      </c>
      <c r="S8" s="218" t="s">
        <v>215</v>
      </c>
    </row>
    <row r="9" spans="1:19" x14ac:dyDescent="0.25">
      <c r="A9" s="228">
        <v>238.71</v>
      </c>
      <c r="B9" s="227" t="s">
        <v>183</v>
      </c>
      <c r="C9" s="227" t="s">
        <v>177</v>
      </c>
      <c r="D9" s="212"/>
      <c r="E9" s="213"/>
      <c r="F9" s="103">
        <f t="shared" si="0"/>
        <v>0</v>
      </c>
      <c r="G9" s="104">
        <f t="shared" si="1"/>
        <v>0</v>
      </c>
      <c r="I9" s="112">
        <f>I8*27*1224</f>
        <v>0</v>
      </c>
      <c r="J9" s="107" t="s">
        <v>164</v>
      </c>
      <c r="K9" s="107">
        <f>K8*27*1224</f>
        <v>0</v>
      </c>
      <c r="L9" s="108" t="s">
        <v>169</v>
      </c>
      <c r="M9" s="91"/>
      <c r="N9" s="290" t="s">
        <v>187</v>
      </c>
      <c r="O9" s="291"/>
      <c r="P9" s="292"/>
      <c r="Q9" s="91"/>
      <c r="R9" s="116" t="s">
        <v>184</v>
      </c>
      <c r="S9" s="117">
        <v>0.03</v>
      </c>
    </row>
    <row r="10" spans="1:19" x14ac:dyDescent="0.25">
      <c r="A10" s="224">
        <v>295.10000000000002</v>
      </c>
      <c r="B10" s="225" t="s">
        <v>185</v>
      </c>
      <c r="C10" s="225" t="s">
        <v>168</v>
      </c>
      <c r="D10" s="212"/>
      <c r="E10" s="213"/>
      <c r="F10" s="103">
        <f t="shared" si="0"/>
        <v>0</v>
      </c>
      <c r="G10" s="104">
        <f t="shared" si="1"/>
        <v>0</v>
      </c>
      <c r="I10" s="118">
        <f>I9*100/1000000</f>
        <v>0</v>
      </c>
      <c r="J10" s="119" t="s">
        <v>164</v>
      </c>
      <c r="K10" s="119">
        <f>K9*100/1000000</f>
        <v>0</v>
      </c>
      <c r="L10" s="108" t="s">
        <v>186</v>
      </c>
      <c r="M10" s="91"/>
      <c r="N10" s="122">
        <f>IF(S20="on",IF(R20="Feldspar",12.5*0.7982*(1-((((0.99685704+-0.23958774*LN(R18)+0.014597508*LN(R18)^2)/(1+-0.24153011*LN(R18)+0.015221787*LN(R18)^2))+((0.99685704+-0.23958774*LN(S18)+0.014597508*LN(S18)^2)/(1+-0.24153011*LN(S18)+0.015221787*LN(S18)^2)))/2)),0.01),0)</f>
        <v>0</v>
      </c>
      <c r="O10" s="123" t="s">
        <v>164</v>
      </c>
      <c r="P10" s="121">
        <f>IF(S20="on",IF(R20="Feldspar",N10*SQRT((0.12/12.5)^2+(0.039/0.7982)^2 + (P8/(N8))^2),0.002),0)</f>
        <v>0</v>
      </c>
      <c r="Q10" s="91"/>
      <c r="R10" s="120" t="s">
        <v>188</v>
      </c>
      <c r="S10" s="121">
        <v>0.04</v>
      </c>
    </row>
    <row r="11" spans="1:19" x14ac:dyDescent="0.25">
      <c r="A11" s="226">
        <v>338.21</v>
      </c>
      <c r="B11" s="227" t="s">
        <v>176</v>
      </c>
      <c r="C11" s="227" t="s">
        <v>177</v>
      </c>
      <c r="D11" s="212"/>
      <c r="E11" s="213"/>
      <c r="F11" s="103">
        <f t="shared" si="0"/>
        <v>0</v>
      </c>
      <c r="G11" s="104">
        <f t="shared" si="1"/>
        <v>0</v>
      </c>
      <c r="I11" s="299" t="s">
        <v>52</v>
      </c>
      <c r="J11" s="299"/>
      <c r="K11" s="299"/>
      <c r="L11" s="300"/>
      <c r="M11" s="91"/>
      <c r="N11" s="280" t="s">
        <v>214</v>
      </c>
      <c r="O11" s="281"/>
      <c r="P11" s="282"/>
      <c r="Q11" s="91"/>
      <c r="R11" s="181" t="s">
        <v>189</v>
      </c>
      <c r="S11" s="175">
        <f>IF(Overview!AM21="silt",IF(Overview!K21="lin",0.03,IF(Overview!K21="exp",0.04,"missing info")),0)</f>
        <v>0</v>
      </c>
    </row>
    <row r="12" spans="1:19" x14ac:dyDescent="0.25">
      <c r="A12" s="224">
        <v>351.85</v>
      </c>
      <c r="B12" s="225" t="s">
        <v>185</v>
      </c>
      <c r="C12" s="225" t="s">
        <v>168</v>
      </c>
      <c r="D12" s="212"/>
      <c r="E12" s="213"/>
      <c r="F12" s="103">
        <f t="shared" si="0"/>
        <v>0</v>
      </c>
      <c r="G12" s="104">
        <f t="shared" si="1"/>
        <v>0</v>
      </c>
      <c r="I12" s="299"/>
      <c r="J12" s="299"/>
      <c r="K12" s="299"/>
      <c r="L12" s="300"/>
      <c r="M12" s="91"/>
      <c r="N12" s="290" t="s">
        <v>216</v>
      </c>
      <c r="O12" s="291"/>
      <c r="P12" s="292"/>
      <c r="Q12" s="91"/>
      <c r="R12" s="91"/>
      <c r="S12" s="109"/>
    </row>
    <row r="13" spans="1:19" x14ac:dyDescent="0.25">
      <c r="A13" s="228">
        <v>583.17999999999995</v>
      </c>
      <c r="B13" s="229" t="s">
        <v>190</v>
      </c>
      <c r="C13" s="227" t="s">
        <v>177</v>
      </c>
      <c r="D13" s="212"/>
      <c r="E13" s="213"/>
      <c r="F13" s="103">
        <f t="shared" si="0"/>
        <v>0</v>
      </c>
      <c r="G13" s="104">
        <f t="shared" si="1"/>
        <v>0</v>
      </c>
      <c r="I13" s="124"/>
      <c r="J13" s="125" t="s">
        <v>191</v>
      </c>
      <c r="K13" s="125" t="s">
        <v>192</v>
      </c>
      <c r="L13" s="126" t="s">
        <v>193</v>
      </c>
      <c r="M13" s="91"/>
      <c r="N13" s="130" t="e">
        <f>D7/(D4+D5)</f>
        <v>#DIV/0!</v>
      </c>
      <c r="O13" s="123" t="s">
        <v>164</v>
      </c>
      <c r="P13" s="131" t="e">
        <f>SQRT((E7^2/(D4+D5)^2)+(D7^2*(E4^2+E5^2)/(D4+D5)^4))</f>
        <v>#DIV/0!</v>
      </c>
      <c r="Q13" s="91"/>
      <c r="R13" s="182" t="s">
        <v>194</v>
      </c>
      <c r="S13" s="176">
        <f>Overview!$N$21</f>
        <v>0</v>
      </c>
    </row>
    <row r="14" spans="1:19" x14ac:dyDescent="0.25">
      <c r="A14" s="224">
        <v>609.22</v>
      </c>
      <c r="B14" s="225" t="s">
        <v>195</v>
      </c>
      <c r="C14" s="225" t="s">
        <v>168</v>
      </c>
      <c r="D14" s="212"/>
      <c r="E14" s="213"/>
      <c r="F14" s="103">
        <f t="shared" si="0"/>
        <v>0</v>
      </c>
      <c r="G14" s="104">
        <f t="shared" si="1"/>
        <v>0</v>
      </c>
      <c r="I14" s="127" t="s">
        <v>196</v>
      </c>
      <c r="J14" s="128" t="e">
        <f>(I6*0.0479)+(I3*0.1116)+(I10*0.2491)</f>
        <v>#DIV/0!</v>
      </c>
      <c r="K14" s="128" t="e">
        <f>(I6*0.0277*(1-0.171))+(I3*0.1457*(1-0.117))+(I10*(0.7982+0.019)*(1-0.0494))</f>
        <v>#DIV/0!</v>
      </c>
      <c r="L14" s="129" t="e">
        <f>(I6*0.644*S11)+(I3*2.22*S11)</f>
        <v>#DIV/0!</v>
      </c>
      <c r="M14" s="91"/>
      <c r="N14" s="293" t="s">
        <v>217</v>
      </c>
      <c r="O14" s="294"/>
      <c r="P14" s="295"/>
      <c r="Q14" s="91"/>
      <c r="R14" s="183" t="s">
        <v>197</v>
      </c>
      <c r="S14" s="177">
        <f>Overview!$O$21</f>
        <v>0</v>
      </c>
    </row>
    <row r="15" spans="1:19" x14ac:dyDescent="0.25">
      <c r="A15" s="228">
        <v>911.1</v>
      </c>
      <c r="B15" s="227" t="s">
        <v>176</v>
      </c>
      <c r="C15" s="227" t="s">
        <v>177</v>
      </c>
      <c r="D15" s="212"/>
      <c r="E15" s="213"/>
      <c r="F15" s="103">
        <f t="shared" si="0"/>
        <v>0</v>
      </c>
      <c r="G15" s="104">
        <f t="shared" si="1"/>
        <v>0</v>
      </c>
      <c r="I15" s="127" t="s">
        <v>198</v>
      </c>
      <c r="J15" s="128" t="e">
        <f>SQRT((0.0479*K6)^2+(0.1116*K3)^2+(0.2491*K10)^2)</f>
        <v>#DIV/0!</v>
      </c>
      <c r="K15" s="128" t="e">
        <f>SQRT((0.0277*(1-0.171)*K6)^2+(I6*0.0277*0.013)^2+(0.1457*(1-0.117)*K3)^2+(I3*0.1457*0.011)^2+(0.801*(1-0.0494)*K10)^2+(I10*0.801*0.007)^2)</f>
        <v>#DIV/0!</v>
      </c>
      <c r="L15" s="132" t="e">
        <f>IF(L14=0,0,(SQRT((K6*0.644)^2+(K3*2.22)^2)*S11))</f>
        <v>#DIV/0!</v>
      </c>
      <c r="M15" s="91"/>
      <c r="N15" s="219" t="e">
        <f>D9/(D6+D8+D11+D15+D16)</f>
        <v>#DIV/0!</v>
      </c>
      <c r="O15" s="123" t="s">
        <v>164</v>
      </c>
      <c r="P15" s="220" t="e">
        <f>SQRT((E9^2/(D6+D8+D11+D15+D16)^2)+(D9^2*(E6^2+E8^2+E11^2+E15^2+E16^2)/(D6+D8+D11+D15+D16)^4))</f>
        <v>#DIV/0!</v>
      </c>
      <c r="Q15" s="91"/>
      <c r="R15" s="91"/>
      <c r="S15" s="109"/>
    </row>
    <row r="16" spans="1:19" x14ac:dyDescent="0.25">
      <c r="A16" s="226">
        <v>968.93</v>
      </c>
      <c r="B16" s="227" t="s">
        <v>176</v>
      </c>
      <c r="C16" s="227" t="s">
        <v>177</v>
      </c>
      <c r="D16" s="212"/>
      <c r="E16" s="213"/>
      <c r="F16" s="103">
        <f t="shared" si="0"/>
        <v>0</v>
      </c>
      <c r="G16" s="104">
        <f t="shared" si="1"/>
        <v>0</v>
      </c>
      <c r="I16" s="127" t="s">
        <v>199</v>
      </c>
      <c r="J16" s="128" t="e">
        <f>J14/(1+1.14*N4)</f>
        <v>#DIV/0!</v>
      </c>
      <c r="K16" s="128" t="e">
        <f>K14/(1+1.25*N4)</f>
        <v>#DIV/0!</v>
      </c>
      <c r="L16" s="129" t="e">
        <f>L14/(1+1.5*N4)</f>
        <v>#DIV/0!</v>
      </c>
      <c r="M16" s="91"/>
      <c r="N16" s="262" t="s">
        <v>200</v>
      </c>
      <c r="O16" s="262"/>
      <c r="P16" s="262"/>
      <c r="Q16" s="133"/>
      <c r="R16" s="296" t="s">
        <v>201</v>
      </c>
      <c r="S16" s="297"/>
    </row>
    <row r="17" spans="1:19" ht="15.75" thickBot="1" x14ac:dyDescent="0.3">
      <c r="A17" s="230">
        <v>1120.1600000000001</v>
      </c>
      <c r="B17" s="225" t="s">
        <v>195</v>
      </c>
      <c r="C17" s="225" t="s">
        <v>168</v>
      </c>
      <c r="D17" s="212"/>
      <c r="E17" s="213"/>
      <c r="F17" s="103">
        <f t="shared" si="0"/>
        <v>0</v>
      </c>
      <c r="G17" s="104">
        <f t="shared" si="1"/>
        <v>0</v>
      </c>
      <c r="I17" s="134" t="s">
        <v>202</v>
      </c>
      <c r="J17" s="135" t="e">
        <f>SQRT(((J15/(1+1.14*N4))^2+((J14*1.14*P4)/(1+1.14*N4)^2)^2))</f>
        <v>#DIV/0!</v>
      </c>
      <c r="K17" s="135" t="e">
        <f>SQRT((K15/(1+1.25*N4))^2+((K14*1.25*P4)/(1+1.25*N4)^2)^2)</f>
        <v>#DIV/0!</v>
      </c>
      <c r="L17" s="136" t="e">
        <f>SQRT((L15/(1+1.5*N4))^2+((L14*1.5*P4)/(1+1.5*N4)^2)^2)</f>
        <v>#DIV/0!</v>
      </c>
      <c r="M17" s="91"/>
      <c r="N17" s="137" t="e">
        <f>J16+K16+L16+N2+N10</f>
        <v>#DIV/0!</v>
      </c>
      <c r="O17" s="94" t="s">
        <v>164</v>
      </c>
      <c r="P17" s="138" t="e">
        <f>SQRT(J17^2+K17^2+L17^2+P2^2+P10^2)</f>
        <v>#DIV/0!</v>
      </c>
      <c r="Q17" s="139"/>
      <c r="R17" s="184" t="s">
        <v>203</v>
      </c>
      <c r="S17" s="185" t="s">
        <v>204</v>
      </c>
    </row>
    <row r="18" spans="1:19" x14ac:dyDescent="0.25">
      <c r="A18" s="231">
        <v>1460.91</v>
      </c>
      <c r="B18" s="232" t="s">
        <v>205</v>
      </c>
      <c r="C18" s="232" t="s">
        <v>180</v>
      </c>
      <c r="D18" s="212"/>
      <c r="E18" s="213"/>
      <c r="F18" s="103">
        <f t="shared" si="0"/>
        <v>0</v>
      </c>
      <c r="G18" s="104">
        <f t="shared" si="1"/>
        <v>0</v>
      </c>
      <c r="I18" s="265" t="s">
        <v>206</v>
      </c>
      <c r="J18" s="265"/>
      <c r="K18" s="265"/>
      <c r="L18" s="265"/>
      <c r="M18" s="91"/>
      <c r="N18" s="266" t="s">
        <v>17</v>
      </c>
      <c r="O18" s="266"/>
      <c r="P18" s="266"/>
      <c r="Q18" s="139"/>
      <c r="R18" s="178">
        <f>Overview!$AN$21</f>
        <v>0</v>
      </c>
      <c r="S18" s="186">
        <f>Overview!$AO$21</f>
        <v>0</v>
      </c>
    </row>
    <row r="19" spans="1:19" ht="15.75" thickBot="1" x14ac:dyDescent="0.3">
      <c r="A19" s="230">
        <v>1764.83</v>
      </c>
      <c r="B19" s="225" t="s">
        <v>195</v>
      </c>
      <c r="C19" s="225" t="s">
        <v>168</v>
      </c>
      <c r="D19" s="212"/>
      <c r="E19" s="213"/>
      <c r="F19" s="103">
        <f t="shared" si="0"/>
        <v>0</v>
      </c>
      <c r="G19" s="104">
        <f t="shared" si="1"/>
        <v>0</v>
      </c>
      <c r="I19" s="91"/>
      <c r="J19" s="91"/>
      <c r="K19" s="91"/>
      <c r="L19" s="91"/>
      <c r="M19" s="91"/>
      <c r="N19" s="140" t="e">
        <f>N6*1000/N17</f>
        <v>#DIV/0!</v>
      </c>
      <c r="O19" s="141" t="s">
        <v>164</v>
      </c>
      <c r="P19" s="142" t="e">
        <f>N19*SQRT((P6/N6)^2+(P17/N17)^2)</f>
        <v>#DIV/0!</v>
      </c>
      <c r="Q19" s="139"/>
      <c r="R19" s="143"/>
      <c r="S19" s="144"/>
    </row>
    <row r="20" spans="1:19" ht="15.75" thickBot="1" x14ac:dyDescent="0.3">
      <c r="A20" s="226">
        <v>2615.8200000000002</v>
      </c>
      <c r="B20" s="229" t="s">
        <v>190</v>
      </c>
      <c r="C20" s="229" t="s">
        <v>177</v>
      </c>
      <c r="D20" s="214"/>
      <c r="E20" s="215"/>
      <c r="F20" s="145">
        <f t="shared" si="0"/>
        <v>0</v>
      </c>
      <c r="G20" s="146">
        <f t="shared" si="1"/>
        <v>0</v>
      </c>
      <c r="I20" s="254" t="s">
        <v>207</v>
      </c>
      <c r="J20" s="254"/>
      <c r="K20" s="254"/>
      <c r="L20" s="254"/>
      <c r="M20" s="91"/>
      <c r="N20" s="255" t="s">
        <v>230</v>
      </c>
      <c r="O20" s="255"/>
      <c r="P20" s="255"/>
      <c r="Q20" s="147"/>
      <c r="R20" s="221" t="str">
        <f>Overview!$AL$21</f>
        <v>Quartz</v>
      </c>
      <c r="S20" s="223">
        <f>Overview!$AP$21</f>
        <v>0</v>
      </c>
    </row>
    <row r="25" spans="1:19" x14ac:dyDescent="0.25">
      <c r="I25" s="45"/>
    </row>
    <row r="29" spans="1:19" x14ac:dyDescent="0.25">
      <c r="H29" s="216"/>
    </row>
    <row r="31" spans="1:19" x14ac:dyDescent="0.25">
      <c r="F31" s="171"/>
    </row>
    <row r="35" spans="9:9" x14ac:dyDescent="0.25">
      <c r="I35" s="171"/>
    </row>
  </sheetData>
  <sheetProtection sheet="1" objects="1" scenarios="1"/>
  <protectedRanges>
    <protectedRange sqref="B3:B20" name="Intervalo1"/>
  </protectedRanges>
  <mergeCells count="28">
    <mergeCell ref="B1:B2"/>
    <mergeCell ref="C1:C2"/>
    <mergeCell ref="F1:F2"/>
    <mergeCell ref="G1:G2"/>
    <mergeCell ref="I1:L1"/>
    <mergeCell ref="N1:P1"/>
    <mergeCell ref="R1:S1"/>
    <mergeCell ref="R2:S2"/>
    <mergeCell ref="N3:P3"/>
    <mergeCell ref="R3:S3"/>
    <mergeCell ref="I4:L4"/>
    <mergeCell ref="R4:S4"/>
    <mergeCell ref="N5:P5"/>
    <mergeCell ref="R5:S5"/>
    <mergeCell ref="R6:S6"/>
    <mergeCell ref="R16:S16"/>
    <mergeCell ref="I18:L18"/>
    <mergeCell ref="N18:P18"/>
    <mergeCell ref="I7:L7"/>
    <mergeCell ref="I11:L12"/>
    <mergeCell ref="I20:L20"/>
    <mergeCell ref="N20:P20"/>
    <mergeCell ref="N7:P7"/>
    <mergeCell ref="N9:P9"/>
    <mergeCell ref="N12:P12"/>
    <mergeCell ref="N11:P11"/>
    <mergeCell ref="N14:P14"/>
    <mergeCell ref="N16:P16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D5ADB207-A912-4FA1-B476-B4B796FD30F4}">
          <x14:formula1>
            <xm:f>'Occult Data'!$O$1:$O$2</xm:f>
          </x14:formula1>
          <xm:sqref>B18</xm:sqref>
        </x14:dataValidation>
        <x14:dataValidation type="list" allowBlank="1" showInputMessage="1" showErrorMessage="1" xr:uid="{6C79415C-8E22-4278-B0F1-A9616B155931}">
          <x14:formula1>
            <xm:f>'Occult Data'!$N$1:$N$2</xm:f>
          </x14:formula1>
          <xm:sqref>B3</xm:sqref>
        </x14:dataValidation>
        <x14:dataValidation type="list" allowBlank="1" showInputMessage="1" showErrorMessage="1" xr:uid="{D8DE6E7E-5952-47A0-A2C8-17EE34AF1AC8}">
          <x14:formula1>
            <xm:f>'Occult Data'!$M$1:$M$2</xm:f>
          </x14:formula1>
          <xm:sqref>B4:B5</xm:sqref>
        </x14:dataValidation>
        <x14:dataValidation type="list" allowBlank="1" showInputMessage="1" showErrorMessage="1" xr:uid="{A7C68BF7-F088-4273-995A-6407E76095DC}">
          <x14:formula1>
            <xm:f>'Occult Data'!$L$1:$L$2</xm:f>
          </x14:formula1>
          <xm:sqref>B7</xm:sqref>
        </x14:dataValidation>
        <x14:dataValidation type="list" allowBlank="1" showInputMessage="1" showErrorMessage="1" xr:uid="{71E77595-A55B-408A-9CF9-CF77E5E76FDF}">
          <x14:formula1>
            <xm:f>'Occult Data'!$K$1:$K$2</xm:f>
          </x14:formula1>
          <xm:sqref>B12 B10</xm:sqref>
        </x14:dataValidation>
        <x14:dataValidation type="list" allowBlank="1" showInputMessage="1" showErrorMessage="1" xr:uid="{BF7E1B54-B9E2-45F7-B480-599ECF7EE44D}">
          <x14:formula1>
            <xm:f>'Occult Data'!$J$1:$J$2</xm:f>
          </x14:formula1>
          <xm:sqref>B19 B17 B14</xm:sqref>
        </x14:dataValidation>
        <x14:dataValidation type="list" allowBlank="1" showInputMessage="1" showErrorMessage="1" xr:uid="{C102B4A9-8417-4C26-ACEA-3339B744FDEF}">
          <x14:formula1>
            <xm:f>'Occult Data'!$I$1:$I$2</xm:f>
          </x14:formula1>
          <xm:sqref>B9</xm:sqref>
        </x14:dataValidation>
        <x14:dataValidation type="list" allowBlank="1" showInputMessage="1" showErrorMessage="1" xr:uid="{90A8D52D-1F7A-4EB6-86FD-2548088A0193}">
          <x14:formula1>
            <xm:f>'Occult Data'!$H$1:$H$2</xm:f>
          </x14:formula1>
          <xm:sqref>B6 B8 B11 B15:B16</xm:sqref>
        </x14:dataValidation>
        <x14:dataValidation type="list" allowBlank="1" showInputMessage="1" showErrorMessage="1" xr:uid="{CBFAF83F-E825-4740-A11F-24F268AF5365}">
          <x14:formula1>
            <xm:f>'Occult Data'!$G$1:$G$2</xm:f>
          </x14:formula1>
          <xm:sqref>B20 B13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S31"/>
  <sheetViews>
    <sheetView zoomScaleNormal="100" workbookViewId="0">
      <selection activeCell="B3" sqref="B3:B20"/>
    </sheetView>
  </sheetViews>
  <sheetFormatPr defaultColWidth="11.5703125" defaultRowHeight="15" x14ac:dyDescent="0.25"/>
  <cols>
    <col min="1" max="1" width="9.28515625" customWidth="1"/>
    <col min="2" max="2" width="8.28515625" customWidth="1"/>
    <col min="3" max="3" width="6.85546875" customWidth="1"/>
    <col min="4" max="4" width="11.85546875" customWidth="1"/>
    <col min="5" max="5" width="13.140625" customWidth="1"/>
    <col min="6" max="6" width="10.85546875" customWidth="1"/>
    <col min="7" max="7" width="11.28515625" customWidth="1"/>
    <col min="8" max="8" width="3.140625" customWidth="1"/>
    <col min="9" max="9" width="15.28515625" customWidth="1"/>
    <col min="10" max="10" width="10.7109375" customWidth="1"/>
    <col min="11" max="11" width="13.140625" customWidth="1"/>
    <col min="13" max="13" width="3.140625" customWidth="1"/>
    <col min="14" max="14" width="11.7109375" customWidth="1"/>
    <col min="15" max="16" width="10" customWidth="1"/>
    <col min="17" max="17" width="3.140625" customWidth="1"/>
    <col min="18" max="18" width="14.28515625" customWidth="1"/>
    <col min="19" max="19" width="13.5703125" customWidth="1"/>
    <col min="20" max="64" width="8.7109375" customWidth="1"/>
  </cols>
  <sheetData>
    <row r="1" spans="1:19" ht="13.9" customHeight="1" x14ac:dyDescent="0.25">
      <c r="A1" s="188" t="s">
        <v>152</v>
      </c>
      <c r="B1" s="317" t="s">
        <v>153</v>
      </c>
      <c r="C1" s="317" t="s">
        <v>154</v>
      </c>
      <c r="D1" s="198" t="s">
        <v>155</v>
      </c>
      <c r="E1" s="199" t="s">
        <v>156</v>
      </c>
      <c r="F1" s="318" t="s">
        <v>157</v>
      </c>
      <c r="G1" s="319" t="s">
        <v>158</v>
      </c>
      <c r="H1" s="90"/>
      <c r="I1" s="313" t="s">
        <v>159</v>
      </c>
      <c r="J1" s="313"/>
      <c r="K1" s="313"/>
      <c r="L1" s="313"/>
      <c r="M1" s="91"/>
      <c r="N1" s="313" t="s">
        <v>160</v>
      </c>
      <c r="O1" s="313"/>
      <c r="P1" s="313"/>
      <c r="Q1" s="91"/>
      <c r="R1" s="274" t="s">
        <v>161</v>
      </c>
      <c r="S1" s="274"/>
    </row>
    <row r="2" spans="1:19" ht="15.75" thickBot="1" x14ac:dyDescent="0.3">
      <c r="A2" s="188" t="s">
        <v>162</v>
      </c>
      <c r="B2" s="317"/>
      <c r="C2" s="317"/>
      <c r="D2" s="200" t="s">
        <v>163</v>
      </c>
      <c r="E2" s="201" t="s">
        <v>163</v>
      </c>
      <c r="F2" s="318"/>
      <c r="G2" s="319"/>
      <c r="H2" s="92"/>
      <c r="I2" s="93" t="e">
        <f>SUM(G3,G4,G5,G7,G10,G12,G14,G17,G19)/SUM(F3,F4,F5,F7,F10,F12,F14,F17,F19)</f>
        <v>#DIV/0!</v>
      </c>
      <c r="J2" s="94" t="s">
        <v>164</v>
      </c>
      <c r="K2" s="95" t="e">
        <f>SQRT(1/SUM(F3,F4,F5,F7,F10,F12,F14,F17,F19))</f>
        <v>#DIV/0!</v>
      </c>
      <c r="L2" s="96" t="s">
        <v>165</v>
      </c>
      <c r="M2" s="91"/>
      <c r="N2" s="172">
        <f>Overview!$AA$22</f>
        <v>0.19504856112476671</v>
      </c>
      <c r="O2" s="173" t="s">
        <v>164</v>
      </c>
      <c r="P2" s="174" t="e">
        <f>Overview!$AB$22</f>
        <v>#DIV/0!</v>
      </c>
      <c r="Q2" s="91"/>
      <c r="R2" s="270" t="s">
        <v>166</v>
      </c>
      <c r="S2" s="270"/>
    </row>
    <row r="3" spans="1:19" ht="17.25" x14ac:dyDescent="0.25">
      <c r="A3" s="224">
        <v>46.5</v>
      </c>
      <c r="B3" s="225" t="s">
        <v>167</v>
      </c>
      <c r="C3" s="225" t="s">
        <v>168</v>
      </c>
      <c r="D3" s="212"/>
      <c r="E3" s="213"/>
      <c r="F3" s="97">
        <f t="shared" ref="F3:F20" si="0">IF(B3="-",0,IF(E3&lt;&gt;0,1/E3^2,0))</f>
        <v>0</v>
      </c>
      <c r="G3" s="98">
        <f>IF(D3&lt;&gt;0,D3*F3,0)</f>
        <v>0</v>
      </c>
      <c r="I3" s="99" t="e">
        <f>I2*27/0.33</f>
        <v>#DIV/0!</v>
      </c>
      <c r="J3" s="100" t="s">
        <v>164</v>
      </c>
      <c r="K3" s="101" t="e">
        <f>K2*27/0.33</f>
        <v>#DIV/0!</v>
      </c>
      <c r="L3" s="102" t="s">
        <v>169</v>
      </c>
      <c r="M3" s="91"/>
      <c r="N3" s="316" t="s">
        <v>170</v>
      </c>
      <c r="O3" s="316"/>
      <c r="P3" s="316"/>
      <c r="Q3" s="91"/>
      <c r="R3" s="272" t="s">
        <v>171</v>
      </c>
      <c r="S3" s="272"/>
    </row>
    <row r="4" spans="1:19" x14ac:dyDescent="0.25">
      <c r="A4" s="224">
        <v>63.29</v>
      </c>
      <c r="B4" s="225" t="s">
        <v>172</v>
      </c>
      <c r="C4" s="225" t="s">
        <v>168</v>
      </c>
      <c r="D4" s="212"/>
      <c r="E4" s="213"/>
      <c r="F4" s="103">
        <f t="shared" si="0"/>
        <v>0</v>
      </c>
      <c r="G4" s="104">
        <f>IF(D4&lt;&gt;0,D4*F4,0)</f>
        <v>0</v>
      </c>
      <c r="I4" s="313" t="s">
        <v>173</v>
      </c>
      <c r="J4" s="313"/>
      <c r="K4" s="313"/>
      <c r="L4" s="313"/>
      <c r="M4" s="91"/>
      <c r="N4" s="172" t="e">
        <f>Overview!$AG$22</f>
        <v>#DIV/0!</v>
      </c>
      <c r="O4" s="173" t="s">
        <v>164</v>
      </c>
      <c r="P4" s="174">
        <f>0.1</f>
        <v>0.1</v>
      </c>
      <c r="Q4" s="91"/>
      <c r="R4" s="270" t="s">
        <v>174</v>
      </c>
      <c r="S4" s="270"/>
    </row>
    <row r="5" spans="1:19" x14ac:dyDescent="0.25">
      <c r="A5" s="230">
        <v>93.31</v>
      </c>
      <c r="B5" s="225" t="s">
        <v>172</v>
      </c>
      <c r="C5" s="225" t="s">
        <v>168</v>
      </c>
      <c r="D5" s="212"/>
      <c r="E5" s="213"/>
      <c r="F5" s="103">
        <f t="shared" si="0"/>
        <v>0</v>
      </c>
      <c r="G5" s="104">
        <f t="shared" ref="G5:G20" si="1">IF(D5&lt;&gt;0,D5*F5,0)</f>
        <v>0</v>
      </c>
      <c r="I5" s="93" t="e">
        <f>SUM(G6,G8,G9,G11,G15,G13,G16,G20)/SUM(F6,F8,F9,F11,F13,F15,F16,F20)</f>
        <v>#DIV/0!</v>
      </c>
      <c r="J5" s="94" t="s">
        <v>164</v>
      </c>
      <c r="K5" s="95" t="e">
        <f>SQRT(1/SUM(F6,F8,F9,F11,F13,F15,F16,F20))</f>
        <v>#DIV/0!</v>
      </c>
      <c r="L5" s="96" t="s">
        <v>165</v>
      </c>
      <c r="M5" s="91"/>
      <c r="N5" s="316" t="s">
        <v>13</v>
      </c>
      <c r="O5" s="316"/>
      <c r="P5" s="316"/>
      <c r="Q5" s="91"/>
      <c r="R5" s="272" t="s">
        <v>175</v>
      </c>
      <c r="S5" s="272"/>
    </row>
    <row r="6" spans="1:19" x14ac:dyDescent="0.25">
      <c r="A6" s="226">
        <v>128.72</v>
      </c>
      <c r="B6" s="227" t="s">
        <v>176</v>
      </c>
      <c r="C6" s="227" t="s">
        <v>177</v>
      </c>
      <c r="D6" s="212"/>
      <c r="E6" s="213"/>
      <c r="F6" s="103">
        <f t="shared" si="0"/>
        <v>0</v>
      </c>
      <c r="G6" s="104">
        <f t="shared" si="1"/>
        <v>0</v>
      </c>
      <c r="I6" s="105" t="e">
        <f>I5*27/0.11</f>
        <v>#DIV/0!</v>
      </c>
      <c r="J6" s="106" t="s">
        <v>164</v>
      </c>
      <c r="K6" s="107" t="e">
        <f>K5*27/0.11</f>
        <v>#DIV/0!</v>
      </c>
      <c r="L6" s="108" t="s">
        <v>169</v>
      </c>
      <c r="M6" s="91"/>
      <c r="N6" s="172">
        <f>Overview!$D$22</f>
        <v>0</v>
      </c>
      <c r="O6" s="173" t="s">
        <v>164</v>
      </c>
      <c r="P6" s="174">
        <f>Overview!$E$22</f>
        <v>0</v>
      </c>
      <c r="Q6" s="91"/>
      <c r="R6" s="273" t="s">
        <v>178</v>
      </c>
      <c r="S6" s="273"/>
    </row>
    <row r="7" spans="1:19" x14ac:dyDescent="0.25">
      <c r="A7" s="230">
        <v>185.76</v>
      </c>
      <c r="B7" s="225" t="s">
        <v>179</v>
      </c>
      <c r="C7" s="225" t="s">
        <v>168</v>
      </c>
      <c r="D7" s="212"/>
      <c r="E7" s="213"/>
      <c r="F7" s="103">
        <f t="shared" si="0"/>
        <v>0</v>
      </c>
      <c r="G7" s="104">
        <f t="shared" si="1"/>
        <v>0</v>
      </c>
      <c r="I7" s="313" t="s">
        <v>180</v>
      </c>
      <c r="J7" s="313"/>
      <c r="K7" s="313"/>
      <c r="L7" s="313"/>
      <c r="M7" s="91"/>
      <c r="N7" s="305" t="s">
        <v>181</v>
      </c>
      <c r="O7" s="306"/>
      <c r="P7" s="307"/>
      <c r="Q7" s="91"/>
      <c r="R7" s="91"/>
      <c r="S7" s="109"/>
    </row>
    <row r="8" spans="1:19" ht="15" customHeight="1" x14ac:dyDescent="0.25">
      <c r="A8" s="226">
        <v>209.42</v>
      </c>
      <c r="B8" s="227" t="s">
        <v>176</v>
      </c>
      <c r="C8" s="227" t="s">
        <v>177</v>
      </c>
      <c r="D8" s="212"/>
      <c r="E8" s="213"/>
      <c r="F8" s="103">
        <f t="shared" si="0"/>
        <v>0</v>
      </c>
      <c r="G8" s="104">
        <f t="shared" si="1"/>
        <v>0</v>
      </c>
      <c r="I8" s="110">
        <f>D18</f>
        <v>0</v>
      </c>
      <c r="J8" s="94" t="s">
        <v>164</v>
      </c>
      <c r="K8" s="94">
        <f>E18</f>
        <v>0</v>
      </c>
      <c r="L8" s="111" t="s">
        <v>165</v>
      </c>
      <c r="M8" s="91"/>
      <c r="N8" s="113" t="e">
        <f>(((0.99685704+-0.23958774*LN(R18)+0.014597508*LN(R18)^2)/(1+-0.24153011*LN(R18)+0.015221787*LN(R18)^2))+((0.99685704+-0.23958774*LN(S18)+0.014597508*LN(S18)^2)/(1+-0.24153011*LN(S18)+0.015221787*LN(S18)^2)))/2</f>
        <v>#NUM!</v>
      </c>
      <c r="O8" s="114" t="s">
        <v>164</v>
      </c>
      <c r="P8" s="115" t="e">
        <f>N8*0.05</f>
        <v>#NUM!</v>
      </c>
      <c r="Q8" s="91"/>
      <c r="R8" s="217" t="s">
        <v>189</v>
      </c>
      <c r="S8" s="218" t="s">
        <v>215</v>
      </c>
    </row>
    <row r="9" spans="1:19" x14ac:dyDescent="0.25">
      <c r="A9" s="228">
        <v>238.71</v>
      </c>
      <c r="B9" s="227" t="s">
        <v>183</v>
      </c>
      <c r="C9" s="227" t="s">
        <v>177</v>
      </c>
      <c r="D9" s="212"/>
      <c r="E9" s="213"/>
      <c r="F9" s="103">
        <f t="shared" si="0"/>
        <v>0</v>
      </c>
      <c r="G9" s="104">
        <f t="shared" si="1"/>
        <v>0</v>
      </c>
      <c r="I9" s="112">
        <f>I8*27*1224</f>
        <v>0</v>
      </c>
      <c r="J9" s="107" t="s">
        <v>164</v>
      </c>
      <c r="K9" s="107">
        <f>K8*27*1224</f>
        <v>0</v>
      </c>
      <c r="L9" s="108" t="s">
        <v>169</v>
      </c>
      <c r="M9" s="91"/>
      <c r="N9" s="305" t="s">
        <v>187</v>
      </c>
      <c r="O9" s="306"/>
      <c r="P9" s="307"/>
      <c r="Q9" s="91"/>
      <c r="R9" s="116" t="s">
        <v>184</v>
      </c>
      <c r="S9" s="117">
        <v>0.03</v>
      </c>
    </row>
    <row r="10" spans="1:19" x14ac:dyDescent="0.25">
      <c r="A10" s="224">
        <v>295.10000000000002</v>
      </c>
      <c r="B10" s="225" t="s">
        <v>185</v>
      </c>
      <c r="C10" s="225" t="s">
        <v>168</v>
      </c>
      <c r="D10" s="212"/>
      <c r="E10" s="213"/>
      <c r="F10" s="103">
        <f t="shared" si="0"/>
        <v>0</v>
      </c>
      <c r="G10" s="104">
        <f t="shared" si="1"/>
        <v>0</v>
      </c>
      <c r="I10" s="118">
        <f>I9*100/1000000</f>
        <v>0</v>
      </c>
      <c r="J10" s="119" t="s">
        <v>164</v>
      </c>
      <c r="K10" s="119">
        <f>K9*100/1000000</f>
        <v>0</v>
      </c>
      <c r="L10" s="108" t="s">
        <v>186</v>
      </c>
      <c r="M10" s="91"/>
      <c r="N10" s="122">
        <f>IF(S20="on",IF(R20="Feldspar",12.5*0.7982*(1-((((0.99685704+-0.23958774*LN(R18)+0.014597508*LN(R18)^2)/(1+-0.24153011*LN(R18)+0.015221787*LN(R18)^2))+((0.99685704+-0.23958774*LN(S18)+0.014597508*LN(S18)^2)/(1+-0.24153011*LN(S18)+0.015221787*LN(S18)^2)))/2)),0.01),0)</f>
        <v>0</v>
      </c>
      <c r="O10" s="123" t="s">
        <v>164</v>
      </c>
      <c r="P10" s="121">
        <f>IF(S20="on",IF(R20="Feldspar",N10*SQRT((0.12/12.5)^2+(0.039/0.7982)^2 + (P8/(N8))^2),0.002),0)</f>
        <v>0</v>
      </c>
      <c r="Q10" s="91"/>
      <c r="R10" s="120" t="s">
        <v>188</v>
      </c>
      <c r="S10" s="121">
        <v>0.04</v>
      </c>
    </row>
    <row r="11" spans="1:19" x14ac:dyDescent="0.25">
      <c r="A11" s="226">
        <v>338.21</v>
      </c>
      <c r="B11" s="227" t="s">
        <v>176</v>
      </c>
      <c r="C11" s="227" t="s">
        <v>177</v>
      </c>
      <c r="D11" s="212"/>
      <c r="E11" s="213"/>
      <c r="F11" s="103">
        <f t="shared" si="0"/>
        <v>0</v>
      </c>
      <c r="G11" s="104">
        <f t="shared" si="1"/>
        <v>0</v>
      </c>
      <c r="I11" s="314" t="s">
        <v>52</v>
      </c>
      <c r="J11" s="314"/>
      <c r="K11" s="314"/>
      <c r="L11" s="315"/>
      <c r="M11" s="91"/>
      <c r="N11" s="280" t="s">
        <v>214</v>
      </c>
      <c r="O11" s="281"/>
      <c r="P11" s="282"/>
      <c r="Q11" s="91"/>
      <c r="R11" s="189" t="s">
        <v>189</v>
      </c>
      <c r="S11" s="175">
        <f>IF(Overview!AM22="silt",IF(Overview!K22="lin",0.03,IF(Overview!K22="exp",0.04,"missing info")),0)</f>
        <v>0</v>
      </c>
    </row>
    <row r="12" spans="1:19" x14ac:dyDescent="0.25">
      <c r="A12" s="224">
        <v>351.85</v>
      </c>
      <c r="B12" s="225" t="s">
        <v>185</v>
      </c>
      <c r="C12" s="225" t="s">
        <v>168</v>
      </c>
      <c r="D12" s="212"/>
      <c r="E12" s="213"/>
      <c r="F12" s="103">
        <f t="shared" si="0"/>
        <v>0</v>
      </c>
      <c r="G12" s="104">
        <f t="shared" si="1"/>
        <v>0</v>
      </c>
      <c r="I12" s="314"/>
      <c r="J12" s="314"/>
      <c r="K12" s="314"/>
      <c r="L12" s="315"/>
      <c r="M12" s="91"/>
      <c r="N12" s="305" t="s">
        <v>216</v>
      </c>
      <c r="O12" s="306"/>
      <c r="P12" s="307"/>
      <c r="Q12" s="91"/>
      <c r="R12" s="91"/>
      <c r="S12" s="109"/>
    </row>
    <row r="13" spans="1:19" x14ac:dyDescent="0.25">
      <c r="A13" s="228">
        <v>583.17999999999995</v>
      </c>
      <c r="B13" s="229" t="s">
        <v>190</v>
      </c>
      <c r="C13" s="227" t="s">
        <v>177</v>
      </c>
      <c r="D13" s="212"/>
      <c r="E13" s="213"/>
      <c r="F13" s="103">
        <f t="shared" si="0"/>
        <v>0</v>
      </c>
      <c r="G13" s="104">
        <f t="shared" si="1"/>
        <v>0</v>
      </c>
      <c r="I13" s="124"/>
      <c r="J13" s="125" t="s">
        <v>191</v>
      </c>
      <c r="K13" s="125" t="s">
        <v>192</v>
      </c>
      <c r="L13" s="126" t="s">
        <v>193</v>
      </c>
      <c r="M13" s="91"/>
      <c r="N13" s="130" t="e">
        <f>D7/(D4+D5)</f>
        <v>#DIV/0!</v>
      </c>
      <c r="O13" s="123" t="s">
        <v>164</v>
      </c>
      <c r="P13" s="131" t="e">
        <f>SQRT((E7^2/(D4+D5)^2)+(D7^2*(E4^2+E5^2)/(D4+D5)^4))</f>
        <v>#DIV/0!</v>
      </c>
      <c r="Q13" s="91"/>
      <c r="R13" s="190" t="s">
        <v>194</v>
      </c>
      <c r="S13" s="176">
        <f>Overview!$N$22</f>
        <v>0</v>
      </c>
    </row>
    <row r="14" spans="1:19" x14ac:dyDescent="0.25">
      <c r="A14" s="224">
        <v>609.22</v>
      </c>
      <c r="B14" s="225" t="s">
        <v>195</v>
      </c>
      <c r="C14" s="225" t="s">
        <v>168</v>
      </c>
      <c r="D14" s="212"/>
      <c r="E14" s="213"/>
      <c r="F14" s="103">
        <f t="shared" si="0"/>
        <v>0</v>
      </c>
      <c r="G14" s="104">
        <f t="shared" si="1"/>
        <v>0</v>
      </c>
      <c r="I14" s="127" t="s">
        <v>196</v>
      </c>
      <c r="J14" s="128" t="e">
        <f>(I6*0.0479)+(I3*0.1116)+(I10*0.2491)</f>
        <v>#DIV/0!</v>
      </c>
      <c r="K14" s="128" t="e">
        <f>(I6*0.0277*(1-0.171))+(I3*0.1457*(1-0.117))+(I10*(0.7982+0.019)*(1-0.0494))</f>
        <v>#DIV/0!</v>
      </c>
      <c r="L14" s="129" t="e">
        <f>(I6*0.644*S11)+(I3*2.22*S11)</f>
        <v>#DIV/0!</v>
      </c>
      <c r="M14" s="91"/>
      <c r="N14" s="308" t="s">
        <v>217</v>
      </c>
      <c r="O14" s="309"/>
      <c r="P14" s="310"/>
      <c r="Q14" s="91"/>
      <c r="R14" s="191" t="s">
        <v>197</v>
      </c>
      <c r="S14" s="177">
        <f>Overview!$O$22</f>
        <v>0</v>
      </c>
    </row>
    <row r="15" spans="1:19" x14ac:dyDescent="0.25">
      <c r="A15" s="228">
        <v>911.1</v>
      </c>
      <c r="B15" s="227" t="s">
        <v>176</v>
      </c>
      <c r="C15" s="227" t="s">
        <v>177</v>
      </c>
      <c r="D15" s="212"/>
      <c r="E15" s="213"/>
      <c r="F15" s="103">
        <f t="shared" si="0"/>
        <v>0</v>
      </c>
      <c r="G15" s="104">
        <f t="shared" si="1"/>
        <v>0</v>
      </c>
      <c r="I15" s="127" t="s">
        <v>198</v>
      </c>
      <c r="J15" s="128" t="e">
        <f>SQRT((0.0479*K6)^2+(0.1116*K3)^2+(0.2491*K10)^2)</f>
        <v>#DIV/0!</v>
      </c>
      <c r="K15" s="128" t="e">
        <f>SQRT((0.0277*(1-0.171)*K6)^2+(I6*0.0277*0.013)^2+(0.1457*(1-0.117)*K3)^2+(I3*0.1457*0.011)^2+(0.801*(1-0.0494)*K10)^2+(I10*0.801*0.007)^2)</f>
        <v>#DIV/0!</v>
      </c>
      <c r="L15" s="132" t="e">
        <f>IF(L14=0,0,(SQRT((K6*0.644)^2+(K3*2.22)^2)*S11))</f>
        <v>#DIV/0!</v>
      </c>
      <c r="M15" s="91"/>
      <c r="N15" s="219" t="e">
        <f>D9/(D6+D8+D11+D15+D16)</f>
        <v>#DIV/0!</v>
      </c>
      <c r="O15" s="123" t="s">
        <v>164</v>
      </c>
      <c r="P15" s="220" t="e">
        <f>SQRT((E9^2/(D6+D8+D11+D15+D16)^2)+(D9^2*(E6^2+E8^2+E11^2+E15^2+E16^2)/(D6+D8+D11+D15+D16)^4))</f>
        <v>#DIV/0!</v>
      </c>
      <c r="Q15" s="91"/>
      <c r="R15" s="91"/>
      <c r="S15" s="109"/>
    </row>
    <row r="16" spans="1:19" x14ac:dyDescent="0.25">
      <c r="A16" s="226">
        <v>968.93</v>
      </c>
      <c r="B16" s="227" t="s">
        <v>176</v>
      </c>
      <c r="C16" s="227" t="s">
        <v>177</v>
      </c>
      <c r="D16" s="212"/>
      <c r="E16" s="213"/>
      <c r="F16" s="103">
        <f t="shared" si="0"/>
        <v>0</v>
      </c>
      <c r="G16" s="104">
        <f t="shared" si="1"/>
        <v>0</v>
      </c>
      <c r="I16" s="127" t="s">
        <v>199</v>
      </c>
      <c r="J16" s="128" t="e">
        <f>J14/(1+1.14*N4)</f>
        <v>#DIV/0!</v>
      </c>
      <c r="K16" s="128" t="e">
        <f>K14/(1+1.25*N4)</f>
        <v>#DIV/0!</v>
      </c>
      <c r="L16" s="129" t="e">
        <f>L14/(1+1.5*N4)</f>
        <v>#DIV/0!</v>
      </c>
      <c r="M16" s="91"/>
      <c r="N16" s="262" t="s">
        <v>200</v>
      </c>
      <c r="O16" s="262"/>
      <c r="P16" s="262"/>
      <c r="Q16" s="133"/>
      <c r="R16" s="311" t="s">
        <v>201</v>
      </c>
      <c r="S16" s="312"/>
    </row>
    <row r="17" spans="1:19" ht="15.75" thickBot="1" x14ac:dyDescent="0.3">
      <c r="A17" s="230">
        <v>1120.1600000000001</v>
      </c>
      <c r="B17" s="225" t="s">
        <v>195</v>
      </c>
      <c r="C17" s="225" t="s">
        <v>168</v>
      </c>
      <c r="D17" s="212"/>
      <c r="E17" s="213"/>
      <c r="F17" s="103">
        <f t="shared" si="0"/>
        <v>0</v>
      </c>
      <c r="G17" s="104">
        <f t="shared" si="1"/>
        <v>0</v>
      </c>
      <c r="I17" s="134" t="s">
        <v>202</v>
      </c>
      <c r="J17" s="135" t="e">
        <f>SQRT(((J15/(1+1.14*N4))^2+((J14*1.14*P4)/(1+1.14*N4)^2)^2))</f>
        <v>#DIV/0!</v>
      </c>
      <c r="K17" s="135" t="e">
        <f>SQRT((K15/(1+1.25*N4))^2+((K14*1.25*P4)/(1+1.25*N4)^2)^2)</f>
        <v>#DIV/0!</v>
      </c>
      <c r="L17" s="136" t="e">
        <f>SQRT((L15/(1+1.5*N4))^2+((L14*1.5*P4)/(1+1.5*N4)^2)^2)</f>
        <v>#DIV/0!</v>
      </c>
      <c r="M17" s="91"/>
      <c r="N17" s="137" t="e">
        <f>J16+K16+L16+N2+N10</f>
        <v>#DIV/0!</v>
      </c>
      <c r="O17" s="94" t="s">
        <v>164</v>
      </c>
      <c r="P17" s="138" t="e">
        <f>SQRT(J17^2+K17^2+L17^2+P2^2+P10^2)</f>
        <v>#DIV/0!</v>
      </c>
      <c r="Q17" s="139"/>
      <c r="R17" s="192" t="s">
        <v>203</v>
      </c>
      <c r="S17" s="193" t="s">
        <v>204</v>
      </c>
    </row>
    <row r="18" spans="1:19" x14ac:dyDescent="0.25">
      <c r="A18" s="231">
        <v>1460.91</v>
      </c>
      <c r="B18" s="232" t="s">
        <v>205</v>
      </c>
      <c r="C18" s="232" t="s">
        <v>180</v>
      </c>
      <c r="D18" s="212"/>
      <c r="E18" s="213"/>
      <c r="F18" s="103">
        <f t="shared" si="0"/>
        <v>0</v>
      </c>
      <c r="G18" s="104">
        <f t="shared" si="1"/>
        <v>0</v>
      </c>
      <c r="I18" s="265" t="s">
        <v>206</v>
      </c>
      <c r="J18" s="265"/>
      <c r="K18" s="265"/>
      <c r="L18" s="265"/>
      <c r="M18" s="91"/>
      <c r="N18" s="266" t="s">
        <v>17</v>
      </c>
      <c r="O18" s="266"/>
      <c r="P18" s="266"/>
      <c r="Q18" s="139"/>
      <c r="R18" s="178">
        <f>Overview!$AN$22</f>
        <v>0</v>
      </c>
      <c r="S18" s="179">
        <f>Overview!$AO$22</f>
        <v>0</v>
      </c>
    </row>
    <row r="19" spans="1:19" ht="15.75" thickBot="1" x14ac:dyDescent="0.3">
      <c r="A19" s="230">
        <v>1764.83</v>
      </c>
      <c r="B19" s="225" t="s">
        <v>195</v>
      </c>
      <c r="C19" s="225" t="s">
        <v>168</v>
      </c>
      <c r="D19" s="212"/>
      <c r="E19" s="213"/>
      <c r="F19" s="103">
        <f t="shared" si="0"/>
        <v>0</v>
      </c>
      <c r="G19" s="104">
        <f t="shared" si="1"/>
        <v>0</v>
      </c>
      <c r="I19" s="91"/>
      <c r="J19" s="91"/>
      <c r="K19" s="91"/>
      <c r="L19" s="91"/>
      <c r="M19" s="91"/>
      <c r="N19" s="140" t="e">
        <f>N6*1000/N17</f>
        <v>#DIV/0!</v>
      </c>
      <c r="O19" s="141" t="s">
        <v>164</v>
      </c>
      <c r="P19" s="142" t="e">
        <f>N19*SQRT((P6/N6)^2+(P17/N17)^2)</f>
        <v>#DIV/0!</v>
      </c>
      <c r="Q19" s="139"/>
      <c r="R19" s="143"/>
      <c r="S19" s="144"/>
    </row>
    <row r="20" spans="1:19" ht="15.75" thickBot="1" x14ac:dyDescent="0.3">
      <c r="A20" s="226">
        <v>2615.8200000000002</v>
      </c>
      <c r="B20" s="229" t="s">
        <v>190</v>
      </c>
      <c r="C20" s="229" t="s">
        <v>177</v>
      </c>
      <c r="D20" s="214"/>
      <c r="E20" s="215"/>
      <c r="F20" s="145">
        <f t="shared" si="0"/>
        <v>0</v>
      </c>
      <c r="G20" s="146">
        <f t="shared" si="1"/>
        <v>0</v>
      </c>
      <c r="I20" s="254" t="s">
        <v>207</v>
      </c>
      <c r="J20" s="254"/>
      <c r="K20" s="254"/>
      <c r="L20" s="254"/>
      <c r="M20" s="91"/>
      <c r="N20" s="255" t="s">
        <v>230</v>
      </c>
      <c r="O20" s="255"/>
      <c r="P20" s="255"/>
      <c r="Q20" s="147"/>
      <c r="R20" s="221" t="str">
        <f>Overview!$AL$22</f>
        <v>Quartz</v>
      </c>
      <c r="S20" s="223">
        <f>Overview!$AP$22</f>
        <v>0</v>
      </c>
    </row>
    <row r="25" spans="1:19" x14ac:dyDescent="0.25">
      <c r="I25" s="45"/>
    </row>
    <row r="29" spans="1:19" x14ac:dyDescent="0.25">
      <c r="H29" s="216"/>
    </row>
    <row r="31" spans="1:19" x14ac:dyDescent="0.25">
      <c r="K31" s="171"/>
    </row>
  </sheetData>
  <sheetProtection sheet="1" objects="1" scenarios="1"/>
  <protectedRanges>
    <protectedRange sqref="B3:B20" name="Intervalo1"/>
  </protectedRanges>
  <mergeCells count="28">
    <mergeCell ref="B1:B2"/>
    <mergeCell ref="C1:C2"/>
    <mergeCell ref="F1:F2"/>
    <mergeCell ref="G1:G2"/>
    <mergeCell ref="I1:L1"/>
    <mergeCell ref="N1:P1"/>
    <mergeCell ref="R1:S1"/>
    <mergeCell ref="R2:S2"/>
    <mergeCell ref="N3:P3"/>
    <mergeCell ref="R3:S3"/>
    <mergeCell ref="I4:L4"/>
    <mergeCell ref="R4:S4"/>
    <mergeCell ref="N5:P5"/>
    <mergeCell ref="R5:S5"/>
    <mergeCell ref="R6:S6"/>
    <mergeCell ref="R16:S16"/>
    <mergeCell ref="I18:L18"/>
    <mergeCell ref="N18:P18"/>
    <mergeCell ref="I7:L7"/>
    <mergeCell ref="I11:L12"/>
    <mergeCell ref="I20:L20"/>
    <mergeCell ref="N20:P20"/>
    <mergeCell ref="N7:P7"/>
    <mergeCell ref="N9:P9"/>
    <mergeCell ref="N12:P12"/>
    <mergeCell ref="N11:P11"/>
    <mergeCell ref="N14:P14"/>
    <mergeCell ref="N16:P16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3A3A5E0C-89D8-419F-84E0-9F5F3D660387}">
          <x14:formula1>
            <xm:f>'Occult Data'!$O$1:$O$2</xm:f>
          </x14:formula1>
          <xm:sqref>B18</xm:sqref>
        </x14:dataValidation>
        <x14:dataValidation type="list" allowBlank="1" showInputMessage="1" showErrorMessage="1" xr:uid="{CAEA5ABA-4539-4EDB-A91E-D4DFED8253B2}">
          <x14:formula1>
            <xm:f>'Occult Data'!$N$1:$N$2</xm:f>
          </x14:formula1>
          <xm:sqref>B3</xm:sqref>
        </x14:dataValidation>
        <x14:dataValidation type="list" allowBlank="1" showInputMessage="1" showErrorMessage="1" xr:uid="{E9FE3665-5341-422B-80F7-B2B61D5418DE}">
          <x14:formula1>
            <xm:f>'Occult Data'!$M$1:$M$2</xm:f>
          </x14:formula1>
          <xm:sqref>B4:B5</xm:sqref>
        </x14:dataValidation>
        <x14:dataValidation type="list" allowBlank="1" showInputMessage="1" showErrorMessage="1" xr:uid="{C2190C95-FA71-488F-B177-51325C151867}">
          <x14:formula1>
            <xm:f>'Occult Data'!$L$1:$L$2</xm:f>
          </x14:formula1>
          <xm:sqref>B7</xm:sqref>
        </x14:dataValidation>
        <x14:dataValidation type="list" allowBlank="1" showInputMessage="1" showErrorMessage="1" xr:uid="{5EA62E8B-EB89-4D94-ADEE-57C9EA1043DA}">
          <x14:formula1>
            <xm:f>'Occult Data'!$K$1:$K$2</xm:f>
          </x14:formula1>
          <xm:sqref>B12 B10</xm:sqref>
        </x14:dataValidation>
        <x14:dataValidation type="list" allowBlank="1" showInputMessage="1" showErrorMessage="1" xr:uid="{94EEA5D8-509A-4010-84FF-1C804406450E}">
          <x14:formula1>
            <xm:f>'Occult Data'!$J$1:$J$2</xm:f>
          </x14:formula1>
          <xm:sqref>B19 B17 B14</xm:sqref>
        </x14:dataValidation>
        <x14:dataValidation type="list" allowBlank="1" showInputMessage="1" showErrorMessage="1" xr:uid="{58E27FF5-B7BC-47AB-8F44-2F3B7A3F805B}">
          <x14:formula1>
            <xm:f>'Occult Data'!$I$1:$I$2</xm:f>
          </x14:formula1>
          <xm:sqref>B9</xm:sqref>
        </x14:dataValidation>
        <x14:dataValidation type="list" allowBlank="1" showInputMessage="1" showErrorMessage="1" xr:uid="{730DA8D1-C762-41A1-AD22-9585E93F14B3}">
          <x14:formula1>
            <xm:f>'Occult Data'!$H$1:$H$2</xm:f>
          </x14:formula1>
          <xm:sqref>B6 B8 B11 B15:B16</xm:sqref>
        </x14:dataValidation>
        <x14:dataValidation type="list" allowBlank="1" showInputMessage="1" showErrorMessage="1" xr:uid="{1DFA9103-5F15-4AF3-BBEA-4065674D4BC4}">
          <x14:formula1>
            <xm:f>'Occult Data'!$G$1:$G$2</xm:f>
          </x14:formula1>
          <xm:sqref>B20 B13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S31"/>
  <sheetViews>
    <sheetView zoomScaleNormal="100" workbookViewId="0">
      <selection activeCell="B3" sqref="B3:B20"/>
    </sheetView>
  </sheetViews>
  <sheetFormatPr defaultColWidth="11.5703125" defaultRowHeight="15" x14ac:dyDescent="0.25"/>
  <cols>
    <col min="1" max="1" width="9.28515625" customWidth="1"/>
    <col min="2" max="2" width="8.28515625" customWidth="1"/>
    <col min="3" max="3" width="6.85546875" customWidth="1"/>
    <col min="4" max="4" width="11.85546875" customWidth="1"/>
    <col min="5" max="5" width="13.140625" customWidth="1"/>
    <col min="6" max="6" width="10.85546875" customWidth="1"/>
    <col min="7" max="7" width="11.28515625" customWidth="1"/>
    <col min="8" max="8" width="3.140625" customWidth="1"/>
    <col min="9" max="9" width="15.28515625" customWidth="1"/>
    <col min="10" max="10" width="10.7109375" customWidth="1"/>
    <col min="11" max="11" width="13.140625" customWidth="1"/>
    <col min="13" max="13" width="3.140625" customWidth="1"/>
    <col min="14" max="14" width="11.7109375" customWidth="1"/>
    <col min="15" max="16" width="10" customWidth="1"/>
    <col min="17" max="17" width="3.140625" customWidth="1"/>
    <col min="18" max="18" width="14.28515625" customWidth="1"/>
    <col min="19" max="19" width="13.5703125" customWidth="1"/>
    <col min="20" max="64" width="8.7109375" customWidth="1"/>
  </cols>
  <sheetData>
    <row r="1" spans="1:19" ht="13.9" customHeight="1" x14ac:dyDescent="0.25">
      <c r="A1" s="188" t="s">
        <v>152</v>
      </c>
      <c r="B1" s="317" t="s">
        <v>153</v>
      </c>
      <c r="C1" s="317" t="s">
        <v>154</v>
      </c>
      <c r="D1" s="198" t="s">
        <v>155</v>
      </c>
      <c r="E1" s="199" t="s">
        <v>156</v>
      </c>
      <c r="F1" s="318" t="s">
        <v>157</v>
      </c>
      <c r="G1" s="319" t="s">
        <v>158</v>
      </c>
      <c r="H1" s="90"/>
      <c r="I1" s="313" t="s">
        <v>159</v>
      </c>
      <c r="J1" s="313"/>
      <c r="K1" s="313"/>
      <c r="L1" s="313"/>
      <c r="M1" s="91"/>
      <c r="N1" s="313" t="s">
        <v>160</v>
      </c>
      <c r="O1" s="313"/>
      <c r="P1" s="313"/>
      <c r="Q1" s="91"/>
      <c r="R1" s="274" t="s">
        <v>161</v>
      </c>
      <c r="S1" s="274"/>
    </row>
    <row r="2" spans="1:19" ht="15.75" thickBot="1" x14ac:dyDescent="0.3">
      <c r="A2" s="188" t="s">
        <v>162</v>
      </c>
      <c r="B2" s="317"/>
      <c r="C2" s="317"/>
      <c r="D2" s="200" t="s">
        <v>163</v>
      </c>
      <c r="E2" s="201" t="s">
        <v>163</v>
      </c>
      <c r="F2" s="318"/>
      <c r="G2" s="319"/>
      <c r="H2" s="92"/>
      <c r="I2" s="93" t="e">
        <f>SUM(G3,G4,G5,G7,G10,G12,G14,G17,G19)/SUM(F3,F4,F5,F7,F10,F12,F14,F17,F19)</f>
        <v>#DIV/0!</v>
      </c>
      <c r="J2" s="94" t="s">
        <v>164</v>
      </c>
      <c r="K2" s="95" t="e">
        <f>SQRT(1/SUM(F3,F4,F5,F7,F10,F12,F14,F17,F19))</f>
        <v>#DIV/0!</v>
      </c>
      <c r="L2" s="96" t="s">
        <v>165</v>
      </c>
      <c r="M2" s="91"/>
      <c r="N2" s="172">
        <f>Overview!$AA$23</f>
        <v>0.19504856112476671</v>
      </c>
      <c r="O2" s="173" t="s">
        <v>164</v>
      </c>
      <c r="P2" s="174" t="e">
        <f>Overview!$AB$23</f>
        <v>#DIV/0!</v>
      </c>
      <c r="Q2" s="91"/>
      <c r="R2" s="270" t="s">
        <v>166</v>
      </c>
      <c r="S2" s="270"/>
    </row>
    <row r="3" spans="1:19" ht="17.25" x14ac:dyDescent="0.25">
      <c r="A3" s="224">
        <v>46.5</v>
      </c>
      <c r="B3" s="225" t="s">
        <v>167</v>
      </c>
      <c r="C3" s="225" t="s">
        <v>168</v>
      </c>
      <c r="D3" s="212"/>
      <c r="E3" s="213"/>
      <c r="F3" s="97">
        <f t="shared" ref="F3:F20" si="0">IF(B3="-",0,IF(E3&lt;&gt;0,1/E3^2,0))</f>
        <v>0</v>
      </c>
      <c r="G3" s="98">
        <f>IF(D3&lt;&gt;0,D3*F3,0)</f>
        <v>0</v>
      </c>
      <c r="I3" s="99" t="e">
        <f>I2*27/0.33</f>
        <v>#DIV/0!</v>
      </c>
      <c r="J3" s="100" t="s">
        <v>164</v>
      </c>
      <c r="K3" s="101" t="e">
        <f>K2*27/0.33</f>
        <v>#DIV/0!</v>
      </c>
      <c r="L3" s="102" t="s">
        <v>169</v>
      </c>
      <c r="M3" s="91"/>
      <c r="N3" s="316" t="s">
        <v>170</v>
      </c>
      <c r="O3" s="316"/>
      <c r="P3" s="316"/>
      <c r="Q3" s="91"/>
      <c r="R3" s="272" t="s">
        <v>171</v>
      </c>
      <c r="S3" s="272"/>
    </row>
    <row r="4" spans="1:19" x14ac:dyDescent="0.25">
      <c r="A4" s="224">
        <v>63.29</v>
      </c>
      <c r="B4" s="225" t="s">
        <v>172</v>
      </c>
      <c r="C4" s="225" t="s">
        <v>168</v>
      </c>
      <c r="D4" s="212"/>
      <c r="E4" s="213"/>
      <c r="F4" s="103">
        <f t="shared" si="0"/>
        <v>0</v>
      </c>
      <c r="G4" s="104">
        <f>IF(D4&lt;&gt;0,D4*F4,0)</f>
        <v>0</v>
      </c>
      <c r="I4" s="313" t="s">
        <v>173</v>
      </c>
      <c r="J4" s="313"/>
      <c r="K4" s="313"/>
      <c r="L4" s="313"/>
      <c r="M4" s="91"/>
      <c r="N4" s="172" t="e">
        <f>Overview!$AG$23</f>
        <v>#DIV/0!</v>
      </c>
      <c r="O4" s="173" t="s">
        <v>164</v>
      </c>
      <c r="P4" s="174">
        <f>0.1</f>
        <v>0.1</v>
      </c>
      <c r="Q4" s="91"/>
      <c r="R4" s="270" t="s">
        <v>174</v>
      </c>
      <c r="S4" s="270"/>
    </row>
    <row r="5" spans="1:19" x14ac:dyDescent="0.25">
      <c r="A5" s="230">
        <v>93.31</v>
      </c>
      <c r="B5" s="225" t="s">
        <v>172</v>
      </c>
      <c r="C5" s="225" t="s">
        <v>168</v>
      </c>
      <c r="D5" s="212"/>
      <c r="E5" s="213"/>
      <c r="F5" s="103">
        <f t="shared" si="0"/>
        <v>0</v>
      </c>
      <c r="G5" s="104">
        <f t="shared" ref="G5:G20" si="1">IF(D5&lt;&gt;0,D5*F5,0)</f>
        <v>0</v>
      </c>
      <c r="I5" s="93" t="e">
        <f>SUM(G6,G8,G9,G11,G15,G13,G16,G20)/SUM(F6,F8,F9,F11,F13,F15,F16,F20)</f>
        <v>#DIV/0!</v>
      </c>
      <c r="J5" s="94" t="s">
        <v>164</v>
      </c>
      <c r="K5" s="95" t="e">
        <f>SQRT(1/SUM(F6,F8,F9,F11,F13,F15,F16,F20))</f>
        <v>#DIV/0!</v>
      </c>
      <c r="L5" s="96" t="s">
        <v>165</v>
      </c>
      <c r="M5" s="91"/>
      <c r="N5" s="316" t="s">
        <v>13</v>
      </c>
      <c r="O5" s="316"/>
      <c r="P5" s="316"/>
      <c r="Q5" s="91"/>
      <c r="R5" s="272" t="s">
        <v>175</v>
      </c>
      <c r="S5" s="272"/>
    </row>
    <row r="6" spans="1:19" x14ac:dyDescent="0.25">
      <c r="A6" s="226">
        <v>128.72</v>
      </c>
      <c r="B6" s="227" t="s">
        <v>176</v>
      </c>
      <c r="C6" s="227" t="s">
        <v>177</v>
      </c>
      <c r="D6" s="212"/>
      <c r="E6" s="213"/>
      <c r="F6" s="103">
        <f t="shared" si="0"/>
        <v>0</v>
      </c>
      <c r="G6" s="104">
        <f t="shared" si="1"/>
        <v>0</v>
      </c>
      <c r="I6" s="105" t="e">
        <f>I5*27/0.11</f>
        <v>#DIV/0!</v>
      </c>
      <c r="J6" s="106" t="s">
        <v>164</v>
      </c>
      <c r="K6" s="107" t="e">
        <f>K5*27/0.11</f>
        <v>#DIV/0!</v>
      </c>
      <c r="L6" s="108" t="s">
        <v>169</v>
      </c>
      <c r="M6" s="91"/>
      <c r="N6" s="172">
        <f>Overview!$D$23</f>
        <v>0</v>
      </c>
      <c r="O6" s="173" t="s">
        <v>164</v>
      </c>
      <c r="P6" s="174">
        <f>Overview!$E$23</f>
        <v>0</v>
      </c>
      <c r="Q6" s="91"/>
      <c r="R6" s="273" t="s">
        <v>178</v>
      </c>
      <c r="S6" s="273"/>
    </row>
    <row r="7" spans="1:19" x14ac:dyDescent="0.25">
      <c r="A7" s="230">
        <v>185.76</v>
      </c>
      <c r="B7" s="225" t="s">
        <v>179</v>
      </c>
      <c r="C7" s="225" t="s">
        <v>168</v>
      </c>
      <c r="D7" s="212"/>
      <c r="E7" s="213"/>
      <c r="F7" s="103">
        <f t="shared" si="0"/>
        <v>0</v>
      </c>
      <c r="G7" s="104">
        <f t="shared" si="1"/>
        <v>0</v>
      </c>
      <c r="I7" s="313" t="s">
        <v>180</v>
      </c>
      <c r="J7" s="313"/>
      <c r="K7" s="313"/>
      <c r="L7" s="313"/>
      <c r="M7" s="91"/>
      <c r="N7" s="305" t="s">
        <v>181</v>
      </c>
      <c r="O7" s="306"/>
      <c r="P7" s="307"/>
      <c r="Q7" s="91"/>
      <c r="R7" s="91"/>
      <c r="S7" s="109"/>
    </row>
    <row r="8" spans="1:19" ht="15" customHeight="1" x14ac:dyDescent="0.25">
      <c r="A8" s="226">
        <v>209.42</v>
      </c>
      <c r="B8" s="227" t="s">
        <v>176</v>
      </c>
      <c r="C8" s="227" t="s">
        <v>177</v>
      </c>
      <c r="D8" s="212"/>
      <c r="E8" s="213"/>
      <c r="F8" s="103">
        <f t="shared" si="0"/>
        <v>0</v>
      </c>
      <c r="G8" s="104">
        <f t="shared" si="1"/>
        <v>0</v>
      </c>
      <c r="I8" s="110">
        <f>D18</f>
        <v>0</v>
      </c>
      <c r="J8" s="94" t="s">
        <v>164</v>
      </c>
      <c r="K8" s="94">
        <f>E18</f>
        <v>0</v>
      </c>
      <c r="L8" s="111" t="s">
        <v>165</v>
      </c>
      <c r="M8" s="91"/>
      <c r="N8" s="113" t="e">
        <f>(((0.99685704+-0.23958774*LN(R18)+0.014597508*LN(R18)^2)/(1+-0.24153011*LN(R18)+0.015221787*LN(R18)^2))+((0.99685704+-0.23958774*LN(S18)+0.014597508*LN(S18)^2)/(1+-0.24153011*LN(S18)+0.015221787*LN(S18)^2)))/2</f>
        <v>#NUM!</v>
      </c>
      <c r="O8" s="114" t="s">
        <v>164</v>
      </c>
      <c r="P8" s="115" t="e">
        <f>N8*0.05</f>
        <v>#NUM!</v>
      </c>
      <c r="Q8" s="91"/>
      <c r="R8" s="217" t="s">
        <v>189</v>
      </c>
      <c r="S8" s="218" t="s">
        <v>215</v>
      </c>
    </row>
    <row r="9" spans="1:19" x14ac:dyDescent="0.25">
      <c r="A9" s="228">
        <v>238.71</v>
      </c>
      <c r="B9" s="227" t="s">
        <v>183</v>
      </c>
      <c r="C9" s="227" t="s">
        <v>177</v>
      </c>
      <c r="D9" s="212"/>
      <c r="E9" s="213"/>
      <c r="F9" s="103">
        <f t="shared" si="0"/>
        <v>0</v>
      </c>
      <c r="G9" s="104">
        <f t="shared" si="1"/>
        <v>0</v>
      </c>
      <c r="I9" s="112">
        <f>I8*27*1224</f>
        <v>0</v>
      </c>
      <c r="J9" s="107" t="s">
        <v>164</v>
      </c>
      <c r="K9" s="107">
        <f>K8*27*1224</f>
        <v>0</v>
      </c>
      <c r="L9" s="108" t="s">
        <v>169</v>
      </c>
      <c r="M9" s="91"/>
      <c r="N9" s="305" t="s">
        <v>187</v>
      </c>
      <c r="O9" s="306"/>
      <c r="P9" s="307"/>
      <c r="Q9" s="91"/>
      <c r="R9" s="116" t="s">
        <v>184</v>
      </c>
      <c r="S9" s="117">
        <v>0.03</v>
      </c>
    </row>
    <row r="10" spans="1:19" x14ac:dyDescent="0.25">
      <c r="A10" s="224">
        <v>295.10000000000002</v>
      </c>
      <c r="B10" s="225" t="s">
        <v>185</v>
      </c>
      <c r="C10" s="225" t="s">
        <v>168</v>
      </c>
      <c r="D10" s="212"/>
      <c r="E10" s="213"/>
      <c r="F10" s="103">
        <f t="shared" si="0"/>
        <v>0</v>
      </c>
      <c r="G10" s="104">
        <f t="shared" si="1"/>
        <v>0</v>
      </c>
      <c r="I10" s="118">
        <f>I9*100/1000000</f>
        <v>0</v>
      </c>
      <c r="J10" s="119" t="s">
        <v>164</v>
      </c>
      <c r="K10" s="119">
        <f>K9*100/1000000</f>
        <v>0</v>
      </c>
      <c r="L10" s="108" t="s">
        <v>186</v>
      </c>
      <c r="M10" s="91"/>
      <c r="N10" s="122">
        <f>IF(S20="on",IF(R20="Feldspar",12.5*0.7982*(1-((((0.99685704+-0.23958774*LN(R18)+0.014597508*LN(R18)^2)/(1+-0.24153011*LN(R18)+0.015221787*LN(R18)^2))+((0.99685704+-0.23958774*LN(S18)+0.014597508*LN(S18)^2)/(1+-0.24153011*LN(S18)+0.015221787*LN(S18)^2)))/2)),0.01),0)</f>
        <v>0</v>
      </c>
      <c r="O10" s="123" t="s">
        <v>164</v>
      </c>
      <c r="P10" s="121">
        <f>IF(S20="on",IF(R20="Feldspar",N10*SQRT((0.12/12.5)^2+(0.039/0.7982)^2 + (P8/(N8))^2),0.002),0)</f>
        <v>0</v>
      </c>
      <c r="Q10" s="91"/>
      <c r="R10" s="120" t="s">
        <v>188</v>
      </c>
      <c r="S10" s="121">
        <v>0.04</v>
      </c>
    </row>
    <row r="11" spans="1:19" x14ac:dyDescent="0.25">
      <c r="A11" s="226">
        <v>338.21</v>
      </c>
      <c r="B11" s="227" t="s">
        <v>176</v>
      </c>
      <c r="C11" s="227" t="s">
        <v>177</v>
      </c>
      <c r="D11" s="212"/>
      <c r="E11" s="213"/>
      <c r="F11" s="103">
        <f t="shared" si="0"/>
        <v>0</v>
      </c>
      <c r="G11" s="104">
        <f t="shared" si="1"/>
        <v>0</v>
      </c>
      <c r="I11" s="314" t="s">
        <v>52</v>
      </c>
      <c r="J11" s="314"/>
      <c r="K11" s="314"/>
      <c r="L11" s="315"/>
      <c r="M11" s="91"/>
      <c r="N11" s="280" t="s">
        <v>214</v>
      </c>
      <c r="O11" s="281"/>
      <c r="P11" s="282"/>
      <c r="Q11" s="91"/>
      <c r="R11" s="189" t="s">
        <v>189</v>
      </c>
      <c r="S11" s="175">
        <f>IF(Overview!AM23="silt",IF(Overview!K23="lin",0.03,IF(Overview!K23="exp",0.04,"missing info")),0)</f>
        <v>0</v>
      </c>
    </row>
    <row r="12" spans="1:19" x14ac:dyDescent="0.25">
      <c r="A12" s="224">
        <v>351.85</v>
      </c>
      <c r="B12" s="225" t="s">
        <v>185</v>
      </c>
      <c r="C12" s="225" t="s">
        <v>168</v>
      </c>
      <c r="D12" s="212"/>
      <c r="E12" s="213"/>
      <c r="F12" s="103">
        <f t="shared" si="0"/>
        <v>0</v>
      </c>
      <c r="G12" s="104">
        <f t="shared" si="1"/>
        <v>0</v>
      </c>
      <c r="I12" s="314"/>
      <c r="J12" s="314"/>
      <c r="K12" s="314"/>
      <c r="L12" s="315"/>
      <c r="M12" s="91"/>
      <c r="N12" s="305" t="s">
        <v>216</v>
      </c>
      <c r="O12" s="306"/>
      <c r="P12" s="307"/>
      <c r="Q12" s="91"/>
      <c r="R12" s="91"/>
      <c r="S12" s="109"/>
    </row>
    <row r="13" spans="1:19" x14ac:dyDescent="0.25">
      <c r="A13" s="228">
        <v>583.17999999999995</v>
      </c>
      <c r="B13" s="229" t="s">
        <v>190</v>
      </c>
      <c r="C13" s="227" t="s">
        <v>177</v>
      </c>
      <c r="D13" s="212"/>
      <c r="E13" s="213"/>
      <c r="F13" s="103">
        <f t="shared" si="0"/>
        <v>0</v>
      </c>
      <c r="G13" s="104">
        <f t="shared" si="1"/>
        <v>0</v>
      </c>
      <c r="I13" s="124"/>
      <c r="J13" s="125" t="s">
        <v>191</v>
      </c>
      <c r="K13" s="125" t="s">
        <v>192</v>
      </c>
      <c r="L13" s="126" t="s">
        <v>193</v>
      </c>
      <c r="M13" s="91"/>
      <c r="N13" s="130" t="e">
        <f>D7/(D4+D5)</f>
        <v>#DIV/0!</v>
      </c>
      <c r="O13" s="123" t="s">
        <v>164</v>
      </c>
      <c r="P13" s="131" t="e">
        <f>SQRT((E7^2/(D4+D5)^2)+(D7^2*(E4^2+E5^2)/(D4+D5)^4))</f>
        <v>#DIV/0!</v>
      </c>
      <c r="Q13" s="91"/>
      <c r="R13" s="190" t="s">
        <v>194</v>
      </c>
      <c r="S13" s="176">
        <f>Overview!$N$23</f>
        <v>0</v>
      </c>
    </row>
    <row r="14" spans="1:19" x14ac:dyDescent="0.25">
      <c r="A14" s="224">
        <v>609.22</v>
      </c>
      <c r="B14" s="225" t="s">
        <v>195</v>
      </c>
      <c r="C14" s="225" t="s">
        <v>168</v>
      </c>
      <c r="D14" s="212"/>
      <c r="E14" s="213"/>
      <c r="F14" s="103">
        <f t="shared" si="0"/>
        <v>0</v>
      </c>
      <c r="G14" s="104">
        <f t="shared" si="1"/>
        <v>0</v>
      </c>
      <c r="I14" s="127" t="s">
        <v>196</v>
      </c>
      <c r="J14" s="128" t="e">
        <f>(I6*0.0479)+(I3*0.1116)+(I10*0.2491)</f>
        <v>#DIV/0!</v>
      </c>
      <c r="K14" s="128" t="e">
        <f>(I6*0.0277*(1-0.171))+(I3*0.1457*(1-0.117))+(I10*(0.7982+0.019)*(1-0.0494))</f>
        <v>#DIV/0!</v>
      </c>
      <c r="L14" s="129" t="e">
        <f>(I6*0.644*S11)+(I3*2.22*S11)</f>
        <v>#DIV/0!</v>
      </c>
      <c r="M14" s="91"/>
      <c r="N14" s="308" t="s">
        <v>217</v>
      </c>
      <c r="O14" s="309"/>
      <c r="P14" s="310"/>
      <c r="Q14" s="91"/>
      <c r="R14" s="191" t="s">
        <v>197</v>
      </c>
      <c r="S14" s="177">
        <f>Overview!$O$23</f>
        <v>0</v>
      </c>
    </row>
    <row r="15" spans="1:19" x14ac:dyDescent="0.25">
      <c r="A15" s="228">
        <v>911.1</v>
      </c>
      <c r="B15" s="227" t="s">
        <v>176</v>
      </c>
      <c r="C15" s="227" t="s">
        <v>177</v>
      </c>
      <c r="D15" s="212"/>
      <c r="E15" s="213"/>
      <c r="F15" s="103">
        <f t="shared" si="0"/>
        <v>0</v>
      </c>
      <c r="G15" s="104">
        <f t="shared" si="1"/>
        <v>0</v>
      </c>
      <c r="I15" s="127" t="s">
        <v>198</v>
      </c>
      <c r="J15" s="128" t="e">
        <f>SQRT((0.0479*K6)^2+(0.1116*K3)^2+(0.2491*K10)^2)</f>
        <v>#DIV/0!</v>
      </c>
      <c r="K15" s="128" t="e">
        <f>SQRT((0.0277*(1-0.171)*K6)^2+(I6*0.0277*0.013)^2+(0.1457*(1-0.117)*K3)^2+(I3*0.1457*0.011)^2+(0.801*(1-0.0494)*K10)^2+(I10*0.801*0.007)^2)</f>
        <v>#DIV/0!</v>
      </c>
      <c r="L15" s="132" t="e">
        <f>IF(L14=0,0,(SQRT((K6*0.644)^2+(K3*2.22)^2)*S11))</f>
        <v>#DIV/0!</v>
      </c>
      <c r="M15" s="91"/>
      <c r="N15" s="219" t="e">
        <f>D9/(D6+D8+D11+D15+D16)</f>
        <v>#DIV/0!</v>
      </c>
      <c r="O15" s="123" t="s">
        <v>164</v>
      </c>
      <c r="P15" s="220" t="e">
        <f>SQRT((E9^2/(D6+D8+D11+D15+D16)^2)+(D9^2*(E6^2+E8^2+E11^2+E15^2+E16^2)/(D6+D8+D11+D15+D16)^4))</f>
        <v>#DIV/0!</v>
      </c>
      <c r="Q15" s="91"/>
      <c r="R15" s="91"/>
      <c r="S15" s="109"/>
    </row>
    <row r="16" spans="1:19" x14ac:dyDescent="0.25">
      <c r="A16" s="226">
        <v>968.93</v>
      </c>
      <c r="B16" s="227" t="s">
        <v>176</v>
      </c>
      <c r="C16" s="227" t="s">
        <v>177</v>
      </c>
      <c r="D16" s="212"/>
      <c r="E16" s="213"/>
      <c r="F16" s="103">
        <f t="shared" si="0"/>
        <v>0</v>
      </c>
      <c r="G16" s="104">
        <f t="shared" si="1"/>
        <v>0</v>
      </c>
      <c r="I16" s="127" t="s">
        <v>199</v>
      </c>
      <c r="J16" s="128" t="e">
        <f>J14/(1+1.14*N4)</f>
        <v>#DIV/0!</v>
      </c>
      <c r="K16" s="128" t="e">
        <f>K14/(1+1.25*N4)</f>
        <v>#DIV/0!</v>
      </c>
      <c r="L16" s="129" t="e">
        <f>L14/(1+1.5*N4)</f>
        <v>#DIV/0!</v>
      </c>
      <c r="M16" s="91"/>
      <c r="N16" s="262" t="s">
        <v>200</v>
      </c>
      <c r="O16" s="262"/>
      <c r="P16" s="262"/>
      <c r="Q16" s="133"/>
      <c r="R16" s="311" t="s">
        <v>201</v>
      </c>
      <c r="S16" s="312"/>
    </row>
    <row r="17" spans="1:19" ht="15.75" thickBot="1" x14ac:dyDescent="0.3">
      <c r="A17" s="230">
        <v>1120.1600000000001</v>
      </c>
      <c r="B17" s="225" t="s">
        <v>195</v>
      </c>
      <c r="C17" s="225" t="s">
        <v>168</v>
      </c>
      <c r="D17" s="212"/>
      <c r="E17" s="213"/>
      <c r="F17" s="103">
        <f t="shared" si="0"/>
        <v>0</v>
      </c>
      <c r="G17" s="104">
        <f t="shared" si="1"/>
        <v>0</v>
      </c>
      <c r="I17" s="134" t="s">
        <v>202</v>
      </c>
      <c r="J17" s="135" t="e">
        <f>SQRT(((J15/(1+1.14*N4))^2+((J14*1.14*P4)/(1+1.14*N4)^2)^2))</f>
        <v>#DIV/0!</v>
      </c>
      <c r="K17" s="135" t="e">
        <f>SQRT((K15/(1+1.25*N4))^2+((K14*1.25*P4)/(1+1.25*N4)^2)^2)</f>
        <v>#DIV/0!</v>
      </c>
      <c r="L17" s="136" t="e">
        <f>SQRT((L15/(1+1.5*N4))^2+((L14*1.5*P4)/(1+1.5*N4)^2)^2)</f>
        <v>#DIV/0!</v>
      </c>
      <c r="M17" s="91"/>
      <c r="N17" s="137" t="e">
        <f>J16+K16+L16+N2+N10</f>
        <v>#DIV/0!</v>
      </c>
      <c r="O17" s="94" t="s">
        <v>164</v>
      </c>
      <c r="P17" s="138" t="e">
        <f>SQRT(J17^2+K17^2+L17^2+P2^2+P10^2)</f>
        <v>#DIV/0!</v>
      </c>
      <c r="Q17" s="139"/>
      <c r="R17" s="192" t="s">
        <v>203</v>
      </c>
      <c r="S17" s="193" t="s">
        <v>204</v>
      </c>
    </row>
    <row r="18" spans="1:19" x14ac:dyDescent="0.25">
      <c r="A18" s="231">
        <v>1460.91</v>
      </c>
      <c r="B18" s="232" t="s">
        <v>205</v>
      </c>
      <c r="C18" s="232" t="s">
        <v>180</v>
      </c>
      <c r="D18" s="212"/>
      <c r="E18" s="213"/>
      <c r="F18" s="103">
        <f t="shared" si="0"/>
        <v>0</v>
      </c>
      <c r="G18" s="104">
        <f t="shared" si="1"/>
        <v>0</v>
      </c>
      <c r="I18" s="265" t="s">
        <v>206</v>
      </c>
      <c r="J18" s="265"/>
      <c r="K18" s="265"/>
      <c r="L18" s="265"/>
      <c r="M18" s="91"/>
      <c r="N18" s="266" t="s">
        <v>17</v>
      </c>
      <c r="O18" s="266"/>
      <c r="P18" s="266"/>
      <c r="Q18" s="139"/>
      <c r="R18" s="178">
        <f>Overview!$AN$23</f>
        <v>0</v>
      </c>
      <c r="S18" s="179">
        <f>Overview!$AO$23</f>
        <v>0</v>
      </c>
    </row>
    <row r="19" spans="1:19" ht="15.75" thickBot="1" x14ac:dyDescent="0.3">
      <c r="A19" s="230">
        <v>1764.83</v>
      </c>
      <c r="B19" s="225" t="s">
        <v>195</v>
      </c>
      <c r="C19" s="225" t="s">
        <v>168</v>
      </c>
      <c r="D19" s="212"/>
      <c r="E19" s="213"/>
      <c r="F19" s="103">
        <f t="shared" si="0"/>
        <v>0</v>
      </c>
      <c r="G19" s="104">
        <f t="shared" si="1"/>
        <v>0</v>
      </c>
      <c r="I19" s="91"/>
      <c r="J19" s="91"/>
      <c r="K19" s="91"/>
      <c r="L19" s="91"/>
      <c r="M19" s="91"/>
      <c r="N19" s="140" t="e">
        <f>N6*1000/N17</f>
        <v>#DIV/0!</v>
      </c>
      <c r="O19" s="141" t="s">
        <v>164</v>
      </c>
      <c r="P19" s="142" t="e">
        <f>N19*SQRT((P6/N6)^2+(P17/N17)^2)</f>
        <v>#DIV/0!</v>
      </c>
      <c r="Q19" s="139"/>
      <c r="R19" s="143"/>
      <c r="S19" s="144"/>
    </row>
    <row r="20" spans="1:19" ht="15.75" thickBot="1" x14ac:dyDescent="0.3">
      <c r="A20" s="226">
        <v>2615.8200000000002</v>
      </c>
      <c r="B20" s="229" t="s">
        <v>190</v>
      </c>
      <c r="C20" s="229" t="s">
        <v>177</v>
      </c>
      <c r="D20" s="214"/>
      <c r="E20" s="215"/>
      <c r="F20" s="145">
        <f t="shared" si="0"/>
        <v>0</v>
      </c>
      <c r="G20" s="146">
        <f t="shared" si="1"/>
        <v>0</v>
      </c>
      <c r="I20" s="254" t="s">
        <v>207</v>
      </c>
      <c r="J20" s="254"/>
      <c r="K20" s="254"/>
      <c r="L20" s="254"/>
      <c r="M20" s="91"/>
      <c r="N20" s="255" t="s">
        <v>230</v>
      </c>
      <c r="O20" s="255"/>
      <c r="P20" s="255"/>
      <c r="Q20" s="147"/>
      <c r="R20" s="221" t="str">
        <f>Overview!$AL$23</f>
        <v>Quartz</v>
      </c>
      <c r="S20" s="223">
        <f>Overview!$AP$23</f>
        <v>0</v>
      </c>
    </row>
    <row r="25" spans="1:19" x14ac:dyDescent="0.25">
      <c r="I25" s="45"/>
    </row>
    <row r="29" spans="1:19" x14ac:dyDescent="0.25">
      <c r="H29" s="216"/>
    </row>
    <row r="31" spans="1:19" x14ac:dyDescent="0.25">
      <c r="K31" s="171"/>
    </row>
  </sheetData>
  <sheetProtection sheet="1" objects="1" scenarios="1"/>
  <protectedRanges>
    <protectedRange sqref="B3:B20" name="Intervalo1"/>
  </protectedRanges>
  <mergeCells count="28">
    <mergeCell ref="B1:B2"/>
    <mergeCell ref="C1:C2"/>
    <mergeCell ref="F1:F2"/>
    <mergeCell ref="G1:G2"/>
    <mergeCell ref="I1:L1"/>
    <mergeCell ref="N1:P1"/>
    <mergeCell ref="R1:S1"/>
    <mergeCell ref="R2:S2"/>
    <mergeCell ref="N3:P3"/>
    <mergeCell ref="R3:S3"/>
    <mergeCell ref="I4:L4"/>
    <mergeCell ref="R4:S4"/>
    <mergeCell ref="N5:P5"/>
    <mergeCell ref="R5:S5"/>
    <mergeCell ref="R6:S6"/>
    <mergeCell ref="R16:S16"/>
    <mergeCell ref="I18:L18"/>
    <mergeCell ref="N18:P18"/>
    <mergeCell ref="I7:L7"/>
    <mergeCell ref="I11:L12"/>
    <mergeCell ref="I20:L20"/>
    <mergeCell ref="N20:P20"/>
    <mergeCell ref="N7:P7"/>
    <mergeCell ref="N9:P9"/>
    <mergeCell ref="N12:P12"/>
    <mergeCell ref="N11:P11"/>
    <mergeCell ref="N14:P14"/>
    <mergeCell ref="N16:P16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0E7DFA66-B46C-4D5C-AC73-A2A18BE806FA}">
          <x14:formula1>
            <xm:f>'Occult Data'!$O$1:$O$2</xm:f>
          </x14:formula1>
          <xm:sqref>B18</xm:sqref>
        </x14:dataValidation>
        <x14:dataValidation type="list" allowBlank="1" showInputMessage="1" showErrorMessage="1" xr:uid="{AAE0273C-8215-4A94-AAC6-29B43B4BA842}">
          <x14:formula1>
            <xm:f>'Occult Data'!$N$1:$N$2</xm:f>
          </x14:formula1>
          <xm:sqref>B3</xm:sqref>
        </x14:dataValidation>
        <x14:dataValidation type="list" allowBlank="1" showInputMessage="1" showErrorMessage="1" xr:uid="{AEFF93CA-A91B-4A6D-A603-B68FE56E5F43}">
          <x14:formula1>
            <xm:f>'Occult Data'!$M$1:$M$2</xm:f>
          </x14:formula1>
          <xm:sqref>B4:B5</xm:sqref>
        </x14:dataValidation>
        <x14:dataValidation type="list" allowBlank="1" showInputMessage="1" showErrorMessage="1" xr:uid="{FC955F76-EB39-4160-8A24-E1396BF7D4E2}">
          <x14:formula1>
            <xm:f>'Occult Data'!$L$1:$L$2</xm:f>
          </x14:formula1>
          <xm:sqref>B7</xm:sqref>
        </x14:dataValidation>
        <x14:dataValidation type="list" allowBlank="1" showInputMessage="1" showErrorMessage="1" xr:uid="{AE039BC6-5074-452B-8228-F24D66402A2F}">
          <x14:formula1>
            <xm:f>'Occult Data'!$K$1:$K$2</xm:f>
          </x14:formula1>
          <xm:sqref>B12 B10</xm:sqref>
        </x14:dataValidation>
        <x14:dataValidation type="list" allowBlank="1" showInputMessage="1" showErrorMessage="1" xr:uid="{4809A4D9-FD60-4FBC-9CE3-7ADEA96FD33C}">
          <x14:formula1>
            <xm:f>'Occult Data'!$J$1:$J$2</xm:f>
          </x14:formula1>
          <xm:sqref>B19 B17 B14</xm:sqref>
        </x14:dataValidation>
        <x14:dataValidation type="list" allowBlank="1" showInputMessage="1" showErrorMessage="1" xr:uid="{945D7F42-3133-42B8-8385-409C6157D52E}">
          <x14:formula1>
            <xm:f>'Occult Data'!$I$1:$I$2</xm:f>
          </x14:formula1>
          <xm:sqref>B9</xm:sqref>
        </x14:dataValidation>
        <x14:dataValidation type="list" allowBlank="1" showInputMessage="1" showErrorMessage="1" xr:uid="{E3492A46-B0B3-4ED7-B7A3-0F2CCE80A959}">
          <x14:formula1>
            <xm:f>'Occult Data'!$H$1:$H$2</xm:f>
          </x14:formula1>
          <xm:sqref>B6 B8 B11 B15:B16</xm:sqref>
        </x14:dataValidation>
        <x14:dataValidation type="list" allowBlank="1" showInputMessage="1" showErrorMessage="1" xr:uid="{FFEDED8B-DF74-4141-89F4-AAF9EDD1CC7C}">
          <x14:formula1>
            <xm:f>'Occult Data'!$G$1:$G$2</xm:f>
          </x14:formula1>
          <xm:sqref>B20 B13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S31"/>
  <sheetViews>
    <sheetView zoomScaleNormal="100" workbookViewId="0">
      <selection activeCell="B3" sqref="B3:B20"/>
    </sheetView>
  </sheetViews>
  <sheetFormatPr defaultColWidth="11.5703125" defaultRowHeight="15" x14ac:dyDescent="0.25"/>
  <cols>
    <col min="1" max="1" width="9.28515625" customWidth="1"/>
    <col min="2" max="2" width="8.28515625" customWidth="1"/>
    <col min="3" max="3" width="6.85546875" customWidth="1"/>
    <col min="4" max="4" width="11.85546875" customWidth="1"/>
    <col min="5" max="5" width="13.140625" customWidth="1"/>
    <col min="6" max="6" width="10.85546875" customWidth="1"/>
    <col min="7" max="7" width="11.28515625" customWidth="1"/>
    <col min="8" max="8" width="3.140625" customWidth="1"/>
    <col min="9" max="9" width="15.28515625" customWidth="1"/>
    <col min="10" max="10" width="10.7109375" customWidth="1"/>
    <col min="11" max="11" width="13.140625" customWidth="1"/>
    <col min="13" max="13" width="3.140625" customWidth="1"/>
    <col min="14" max="14" width="11.7109375" customWidth="1"/>
    <col min="15" max="16" width="10" customWidth="1"/>
    <col min="17" max="17" width="3.140625" customWidth="1"/>
    <col min="18" max="18" width="14.28515625" customWidth="1"/>
    <col min="19" max="19" width="13.5703125" customWidth="1"/>
    <col min="20" max="64" width="8.7109375" customWidth="1"/>
  </cols>
  <sheetData>
    <row r="1" spans="1:19" ht="13.9" customHeight="1" x14ac:dyDescent="0.25">
      <c r="A1" s="188" t="s">
        <v>152</v>
      </c>
      <c r="B1" s="317" t="s">
        <v>153</v>
      </c>
      <c r="C1" s="317" t="s">
        <v>154</v>
      </c>
      <c r="D1" s="198" t="s">
        <v>155</v>
      </c>
      <c r="E1" s="199" t="s">
        <v>156</v>
      </c>
      <c r="F1" s="318" t="s">
        <v>157</v>
      </c>
      <c r="G1" s="319" t="s">
        <v>158</v>
      </c>
      <c r="H1" s="90"/>
      <c r="I1" s="313" t="s">
        <v>159</v>
      </c>
      <c r="J1" s="313"/>
      <c r="K1" s="313"/>
      <c r="L1" s="313"/>
      <c r="M1" s="91"/>
      <c r="N1" s="313" t="s">
        <v>160</v>
      </c>
      <c r="O1" s="313"/>
      <c r="P1" s="313"/>
      <c r="Q1" s="91"/>
      <c r="R1" s="274" t="s">
        <v>161</v>
      </c>
      <c r="S1" s="274"/>
    </row>
    <row r="2" spans="1:19" ht="15.75" thickBot="1" x14ac:dyDescent="0.3">
      <c r="A2" s="188" t="s">
        <v>162</v>
      </c>
      <c r="B2" s="317"/>
      <c r="C2" s="317"/>
      <c r="D2" s="200" t="s">
        <v>163</v>
      </c>
      <c r="E2" s="201" t="s">
        <v>163</v>
      </c>
      <c r="F2" s="318"/>
      <c r="G2" s="319"/>
      <c r="H2" s="92"/>
      <c r="I2" s="93" t="e">
        <f>SUM(G3,G4,G5,G7,G10,G12,G14,G17,G19)/SUM(F3,F4,F5,F7,F10,F12,F14,F17,F19)</f>
        <v>#DIV/0!</v>
      </c>
      <c r="J2" s="94" t="s">
        <v>164</v>
      </c>
      <c r="K2" s="95" t="e">
        <f>SQRT(1/SUM(F3,F4,F5,F7,F10,F12,F14,F17,F19))</f>
        <v>#DIV/0!</v>
      </c>
      <c r="L2" s="96" t="s">
        <v>165</v>
      </c>
      <c r="M2" s="91"/>
      <c r="N2" s="172">
        <f>Overview!$AA$24</f>
        <v>0.19504856112476671</v>
      </c>
      <c r="O2" s="173" t="s">
        <v>164</v>
      </c>
      <c r="P2" s="174" t="e">
        <f>Overview!$AB$24</f>
        <v>#DIV/0!</v>
      </c>
      <c r="Q2" s="91"/>
      <c r="R2" s="270" t="s">
        <v>166</v>
      </c>
      <c r="S2" s="270"/>
    </row>
    <row r="3" spans="1:19" ht="17.25" x14ac:dyDescent="0.25">
      <c r="A3" s="224">
        <v>46.5</v>
      </c>
      <c r="B3" s="225" t="s">
        <v>167</v>
      </c>
      <c r="C3" s="225" t="s">
        <v>168</v>
      </c>
      <c r="D3" s="212"/>
      <c r="E3" s="213"/>
      <c r="F3" s="97">
        <f t="shared" ref="F3:F20" si="0">IF(B3="-",0,IF(E3&lt;&gt;0,1/E3^2,0))</f>
        <v>0</v>
      </c>
      <c r="G3" s="98">
        <f>IF(D3&lt;&gt;0,D3*F3,0)</f>
        <v>0</v>
      </c>
      <c r="I3" s="99" t="e">
        <f>I2*27/0.33</f>
        <v>#DIV/0!</v>
      </c>
      <c r="J3" s="100" t="s">
        <v>164</v>
      </c>
      <c r="K3" s="101" t="e">
        <f>K2*27/0.33</f>
        <v>#DIV/0!</v>
      </c>
      <c r="L3" s="102" t="s">
        <v>169</v>
      </c>
      <c r="M3" s="91"/>
      <c r="N3" s="316" t="s">
        <v>170</v>
      </c>
      <c r="O3" s="316"/>
      <c r="P3" s="316"/>
      <c r="Q3" s="91"/>
      <c r="R3" s="272" t="s">
        <v>171</v>
      </c>
      <c r="S3" s="272"/>
    </row>
    <row r="4" spans="1:19" x14ac:dyDescent="0.25">
      <c r="A4" s="224">
        <v>63.29</v>
      </c>
      <c r="B4" s="225" t="s">
        <v>172</v>
      </c>
      <c r="C4" s="225" t="s">
        <v>168</v>
      </c>
      <c r="D4" s="212"/>
      <c r="E4" s="213"/>
      <c r="F4" s="103">
        <f t="shared" si="0"/>
        <v>0</v>
      </c>
      <c r="G4" s="104">
        <f>IF(D4&lt;&gt;0,D4*F4,0)</f>
        <v>0</v>
      </c>
      <c r="I4" s="313" t="s">
        <v>173</v>
      </c>
      <c r="J4" s="313"/>
      <c r="K4" s="313"/>
      <c r="L4" s="313"/>
      <c r="M4" s="91"/>
      <c r="N4" s="172" t="e">
        <f>Overview!$AG$24</f>
        <v>#DIV/0!</v>
      </c>
      <c r="O4" s="173" t="s">
        <v>164</v>
      </c>
      <c r="P4" s="174">
        <f>0.1</f>
        <v>0.1</v>
      </c>
      <c r="Q4" s="91"/>
      <c r="R4" s="270" t="s">
        <v>174</v>
      </c>
      <c r="S4" s="270"/>
    </row>
    <row r="5" spans="1:19" x14ac:dyDescent="0.25">
      <c r="A5" s="230">
        <v>93.31</v>
      </c>
      <c r="B5" s="225" t="s">
        <v>172</v>
      </c>
      <c r="C5" s="225" t="s">
        <v>168</v>
      </c>
      <c r="D5" s="212"/>
      <c r="E5" s="213"/>
      <c r="F5" s="103">
        <f t="shared" si="0"/>
        <v>0</v>
      </c>
      <c r="G5" s="104">
        <f t="shared" ref="G5:G20" si="1">IF(D5&lt;&gt;0,D5*F5,0)</f>
        <v>0</v>
      </c>
      <c r="I5" s="93" t="e">
        <f>SUM(G6,G8,G9,G11,G15,G13,G16,G20)/SUM(F6,F8,F9,F11,F13,F15,F16,F20)</f>
        <v>#DIV/0!</v>
      </c>
      <c r="J5" s="94" t="s">
        <v>164</v>
      </c>
      <c r="K5" s="95" t="e">
        <f>SQRT(1/SUM(F6,F8,F9,F11,F13,F15,F16,F20))</f>
        <v>#DIV/0!</v>
      </c>
      <c r="L5" s="96" t="s">
        <v>165</v>
      </c>
      <c r="M5" s="91"/>
      <c r="N5" s="316" t="s">
        <v>13</v>
      </c>
      <c r="O5" s="316"/>
      <c r="P5" s="316"/>
      <c r="Q5" s="91"/>
      <c r="R5" s="272" t="s">
        <v>175</v>
      </c>
      <c r="S5" s="272"/>
    </row>
    <row r="6" spans="1:19" x14ac:dyDescent="0.25">
      <c r="A6" s="226">
        <v>128.72</v>
      </c>
      <c r="B6" s="227" t="s">
        <v>176</v>
      </c>
      <c r="C6" s="227" t="s">
        <v>177</v>
      </c>
      <c r="D6" s="212"/>
      <c r="E6" s="213"/>
      <c r="F6" s="103">
        <f t="shared" si="0"/>
        <v>0</v>
      </c>
      <c r="G6" s="104">
        <f t="shared" si="1"/>
        <v>0</v>
      </c>
      <c r="I6" s="105" t="e">
        <f>I5*27/0.11</f>
        <v>#DIV/0!</v>
      </c>
      <c r="J6" s="106" t="s">
        <v>164</v>
      </c>
      <c r="K6" s="107" t="e">
        <f>K5*27/0.11</f>
        <v>#DIV/0!</v>
      </c>
      <c r="L6" s="108" t="s">
        <v>169</v>
      </c>
      <c r="M6" s="91"/>
      <c r="N6" s="172">
        <f>Overview!$D$24</f>
        <v>0</v>
      </c>
      <c r="O6" s="173" t="s">
        <v>164</v>
      </c>
      <c r="P6" s="174">
        <f>Overview!$E$24</f>
        <v>0</v>
      </c>
      <c r="Q6" s="91"/>
      <c r="R6" s="273" t="s">
        <v>178</v>
      </c>
      <c r="S6" s="273"/>
    </row>
    <row r="7" spans="1:19" x14ac:dyDescent="0.25">
      <c r="A7" s="230">
        <v>185.76</v>
      </c>
      <c r="B7" s="225" t="s">
        <v>179</v>
      </c>
      <c r="C7" s="225" t="s">
        <v>168</v>
      </c>
      <c r="D7" s="212"/>
      <c r="E7" s="213"/>
      <c r="F7" s="103">
        <f t="shared" si="0"/>
        <v>0</v>
      </c>
      <c r="G7" s="104">
        <f t="shared" si="1"/>
        <v>0</v>
      </c>
      <c r="I7" s="313" t="s">
        <v>180</v>
      </c>
      <c r="J7" s="313"/>
      <c r="K7" s="313"/>
      <c r="L7" s="313"/>
      <c r="M7" s="91"/>
      <c r="N7" s="305" t="s">
        <v>181</v>
      </c>
      <c r="O7" s="306"/>
      <c r="P7" s="307"/>
      <c r="Q7" s="91"/>
      <c r="R7" s="91"/>
      <c r="S7" s="109"/>
    </row>
    <row r="8" spans="1:19" ht="15" customHeight="1" x14ac:dyDescent="0.25">
      <c r="A8" s="226">
        <v>209.42</v>
      </c>
      <c r="B8" s="227" t="s">
        <v>176</v>
      </c>
      <c r="C8" s="227" t="s">
        <v>177</v>
      </c>
      <c r="D8" s="212"/>
      <c r="E8" s="213"/>
      <c r="F8" s="103">
        <f t="shared" si="0"/>
        <v>0</v>
      </c>
      <c r="G8" s="104">
        <f t="shared" si="1"/>
        <v>0</v>
      </c>
      <c r="I8" s="110">
        <f>D18</f>
        <v>0</v>
      </c>
      <c r="J8" s="94" t="s">
        <v>164</v>
      </c>
      <c r="K8" s="94">
        <f>E18</f>
        <v>0</v>
      </c>
      <c r="L8" s="111" t="s">
        <v>165</v>
      </c>
      <c r="M8" s="91"/>
      <c r="N8" s="113" t="e">
        <f>(((0.99685704+-0.23958774*LN(R18)+0.014597508*LN(R18)^2)/(1+-0.24153011*LN(R18)+0.015221787*LN(R18)^2))+((0.99685704+-0.23958774*LN(S18)+0.014597508*LN(S18)^2)/(1+-0.24153011*LN(S18)+0.015221787*LN(S18)^2)))/2</f>
        <v>#NUM!</v>
      </c>
      <c r="O8" s="114" t="s">
        <v>164</v>
      </c>
      <c r="P8" s="115" t="e">
        <f>N8*0.05</f>
        <v>#NUM!</v>
      </c>
      <c r="Q8" s="91"/>
      <c r="R8" s="217" t="s">
        <v>189</v>
      </c>
      <c r="S8" s="218" t="s">
        <v>215</v>
      </c>
    </row>
    <row r="9" spans="1:19" x14ac:dyDescent="0.25">
      <c r="A9" s="228">
        <v>238.71</v>
      </c>
      <c r="B9" s="227" t="s">
        <v>183</v>
      </c>
      <c r="C9" s="227" t="s">
        <v>177</v>
      </c>
      <c r="D9" s="212"/>
      <c r="E9" s="213"/>
      <c r="F9" s="103">
        <f t="shared" si="0"/>
        <v>0</v>
      </c>
      <c r="G9" s="104">
        <f t="shared" si="1"/>
        <v>0</v>
      </c>
      <c r="I9" s="112">
        <f>I8*27*1224</f>
        <v>0</v>
      </c>
      <c r="J9" s="107" t="s">
        <v>164</v>
      </c>
      <c r="K9" s="107">
        <f>K8*27*1224</f>
        <v>0</v>
      </c>
      <c r="L9" s="108" t="s">
        <v>169</v>
      </c>
      <c r="M9" s="91"/>
      <c r="N9" s="305" t="s">
        <v>187</v>
      </c>
      <c r="O9" s="306"/>
      <c r="P9" s="307"/>
      <c r="Q9" s="91"/>
      <c r="R9" s="116" t="s">
        <v>184</v>
      </c>
      <c r="S9" s="117">
        <v>0.03</v>
      </c>
    </row>
    <row r="10" spans="1:19" x14ac:dyDescent="0.25">
      <c r="A10" s="224">
        <v>295.10000000000002</v>
      </c>
      <c r="B10" s="225" t="s">
        <v>185</v>
      </c>
      <c r="C10" s="225" t="s">
        <v>168</v>
      </c>
      <c r="D10" s="212"/>
      <c r="E10" s="213"/>
      <c r="F10" s="103">
        <f t="shared" si="0"/>
        <v>0</v>
      </c>
      <c r="G10" s="104">
        <f t="shared" si="1"/>
        <v>0</v>
      </c>
      <c r="I10" s="118">
        <f>I9*100/1000000</f>
        <v>0</v>
      </c>
      <c r="J10" s="119" t="s">
        <v>164</v>
      </c>
      <c r="K10" s="119">
        <f>K9*100/1000000</f>
        <v>0</v>
      </c>
      <c r="L10" s="108" t="s">
        <v>186</v>
      </c>
      <c r="M10" s="91"/>
      <c r="N10" s="122">
        <f>IF(S20="on",IF(R20="Feldspar",12.5*0.7982*(1-((((0.99685704+-0.23958774*LN(R18)+0.014597508*LN(R18)^2)/(1+-0.24153011*LN(R18)+0.015221787*LN(R18)^2))+((0.99685704+-0.23958774*LN(S18)+0.014597508*LN(S18)^2)/(1+-0.24153011*LN(S18)+0.015221787*LN(S18)^2)))/2)),0.01),0)</f>
        <v>0</v>
      </c>
      <c r="O10" s="123" t="s">
        <v>164</v>
      </c>
      <c r="P10" s="121">
        <f>IF(S20="on",IF(R20="Feldspar",N10*SQRT((0.12/12.5)^2+(0.039/0.7982)^2 + (P8/(N8))^2),0.002),0)</f>
        <v>0</v>
      </c>
      <c r="Q10" s="91"/>
      <c r="R10" s="120" t="s">
        <v>188</v>
      </c>
      <c r="S10" s="121">
        <v>0.04</v>
      </c>
    </row>
    <row r="11" spans="1:19" x14ac:dyDescent="0.25">
      <c r="A11" s="226">
        <v>338.21</v>
      </c>
      <c r="B11" s="227" t="s">
        <v>176</v>
      </c>
      <c r="C11" s="227" t="s">
        <v>177</v>
      </c>
      <c r="D11" s="212"/>
      <c r="E11" s="213"/>
      <c r="F11" s="103">
        <f t="shared" si="0"/>
        <v>0</v>
      </c>
      <c r="G11" s="104">
        <f t="shared" si="1"/>
        <v>0</v>
      </c>
      <c r="I11" s="314" t="s">
        <v>52</v>
      </c>
      <c r="J11" s="314"/>
      <c r="K11" s="314"/>
      <c r="L11" s="315"/>
      <c r="M11" s="91"/>
      <c r="N11" s="280" t="s">
        <v>214</v>
      </c>
      <c r="O11" s="281"/>
      <c r="P11" s="282"/>
      <c r="Q11" s="91"/>
      <c r="R11" s="189" t="s">
        <v>189</v>
      </c>
      <c r="S11" s="175">
        <f>IF(Overview!AM24="silt",IF(Overview!K24="lin",0.03,IF(Overview!K24="exp",0.04,"missing info")),0)</f>
        <v>0</v>
      </c>
    </row>
    <row r="12" spans="1:19" x14ac:dyDescent="0.25">
      <c r="A12" s="224">
        <v>351.85</v>
      </c>
      <c r="B12" s="225" t="s">
        <v>185</v>
      </c>
      <c r="C12" s="225" t="s">
        <v>168</v>
      </c>
      <c r="D12" s="212"/>
      <c r="E12" s="213"/>
      <c r="F12" s="103">
        <f t="shared" si="0"/>
        <v>0</v>
      </c>
      <c r="G12" s="104">
        <f t="shared" si="1"/>
        <v>0</v>
      </c>
      <c r="I12" s="314"/>
      <c r="J12" s="314"/>
      <c r="K12" s="314"/>
      <c r="L12" s="315"/>
      <c r="M12" s="91"/>
      <c r="N12" s="305" t="s">
        <v>216</v>
      </c>
      <c r="O12" s="306"/>
      <c r="P12" s="307"/>
      <c r="Q12" s="91"/>
      <c r="R12" s="91"/>
      <c r="S12" s="109"/>
    </row>
    <row r="13" spans="1:19" x14ac:dyDescent="0.25">
      <c r="A13" s="228">
        <v>583.17999999999995</v>
      </c>
      <c r="B13" s="229" t="s">
        <v>190</v>
      </c>
      <c r="C13" s="227" t="s">
        <v>177</v>
      </c>
      <c r="D13" s="212"/>
      <c r="E13" s="213"/>
      <c r="F13" s="103">
        <f t="shared" si="0"/>
        <v>0</v>
      </c>
      <c r="G13" s="104">
        <f t="shared" si="1"/>
        <v>0</v>
      </c>
      <c r="I13" s="124"/>
      <c r="J13" s="125" t="s">
        <v>191</v>
      </c>
      <c r="K13" s="125" t="s">
        <v>192</v>
      </c>
      <c r="L13" s="126" t="s">
        <v>193</v>
      </c>
      <c r="M13" s="91"/>
      <c r="N13" s="130" t="e">
        <f>D7/(D4+D5)</f>
        <v>#DIV/0!</v>
      </c>
      <c r="O13" s="123" t="s">
        <v>164</v>
      </c>
      <c r="P13" s="131" t="e">
        <f>SQRT((E7^2/(D4+D5)^2)+(D7^2*(E4^2+E5^2)/(D4+D5)^4))</f>
        <v>#DIV/0!</v>
      </c>
      <c r="Q13" s="91"/>
      <c r="R13" s="190" t="s">
        <v>194</v>
      </c>
      <c r="S13" s="176">
        <f>Overview!$N$24</f>
        <v>0</v>
      </c>
    </row>
    <row r="14" spans="1:19" x14ac:dyDescent="0.25">
      <c r="A14" s="224">
        <v>609.22</v>
      </c>
      <c r="B14" s="225" t="s">
        <v>195</v>
      </c>
      <c r="C14" s="225" t="s">
        <v>168</v>
      </c>
      <c r="D14" s="212"/>
      <c r="E14" s="213"/>
      <c r="F14" s="103">
        <f t="shared" si="0"/>
        <v>0</v>
      </c>
      <c r="G14" s="104">
        <f t="shared" si="1"/>
        <v>0</v>
      </c>
      <c r="I14" s="127" t="s">
        <v>196</v>
      </c>
      <c r="J14" s="128" t="e">
        <f>(I6*0.0479)+(I3*0.1116)+(I10*0.2491)</f>
        <v>#DIV/0!</v>
      </c>
      <c r="K14" s="128" t="e">
        <f>(I6*0.0277*(1-0.171))+(I3*0.1457*(1-0.117))+(I10*(0.7982+0.019)*(1-0.0494))</f>
        <v>#DIV/0!</v>
      </c>
      <c r="L14" s="129" t="e">
        <f>(I6*0.644*S11)+(I3*2.22*S11)</f>
        <v>#DIV/0!</v>
      </c>
      <c r="M14" s="91"/>
      <c r="N14" s="308" t="s">
        <v>217</v>
      </c>
      <c r="O14" s="309"/>
      <c r="P14" s="310"/>
      <c r="Q14" s="91"/>
      <c r="R14" s="191" t="s">
        <v>197</v>
      </c>
      <c r="S14" s="177">
        <f>Overview!$O$24</f>
        <v>0</v>
      </c>
    </row>
    <row r="15" spans="1:19" x14ac:dyDescent="0.25">
      <c r="A15" s="228">
        <v>911.1</v>
      </c>
      <c r="B15" s="227" t="s">
        <v>176</v>
      </c>
      <c r="C15" s="227" t="s">
        <v>177</v>
      </c>
      <c r="D15" s="212"/>
      <c r="E15" s="213"/>
      <c r="F15" s="103">
        <f t="shared" si="0"/>
        <v>0</v>
      </c>
      <c r="G15" s="104">
        <f t="shared" si="1"/>
        <v>0</v>
      </c>
      <c r="I15" s="127" t="s">
        <v>198</v>
      </c>
      <c r="J15" s="128" t="e">
        <f>SQRT((0.0479*K6)^2+(0.1116*K3)^2+(0.2491*K10)^2)</f>
        <v>#DIV/0!</v>
      </c>
      <c r="K15" s="128" t="e">
        <f>SQRT((0.0277*(1-0.171)*K6)^2+(I6*0.0277*0.013)^2+(0.1457*(1-0.117)*K3)^2+(I3*0.1457*0.011)^2+(0.801*(1-0.0494)*K10)^2+(I10*0.801*0.007)^2)</f>
        <v>#DIV/0!</v>
      </c>
      <c r="L15" s="132" t="e">
        <f>IF(L14=0,0,(SQRT((K6*0.644)^2+(K3*2.22)^2)*S11))</f>
        <v>#DIV/0!</v>
      </c>
      <c r="M15" s="91"/>
      <c r="N15" s="219" t="e">
        <f>D9/(D6+D8+D11+D15+D16)</f>
        <v>#DIV/0!</v>
      </c>
      <c r="O15" s="123" t="s">
        <v>164</v>
      </c>
      <c r="P15" s="220" t="e">
        <f>SQRT((E9^2/(D6+D8+D11+D15+D16)^2)+(D9^2*(E6^2+E8^2+E11^2+E15^2+E16^2)/(D6+D8+D11+D15+D16)^4))</f>
        <v>#DIV/0!</v>
      </c>
      <c r="Q15" s="91"/>
      <c r="R15" s="91"/>
      <c r="S15" s="109"/>
    </row>
    <row r="16" spans="1:19" x14ac:dyDescent="0.25">
      <c r="A16" s="226">
        <v>968.93</v>
      </c>
      <c r="B16" s="227" t="s">
        <v>176</v>
      </c>
      <c r="C16" s="227" t="s">
        <v>177</v>
      </c>
      <c r="D16" s="212"/>
      <c r="E16" s="213"/>
      <c r="F16" s="103">
        <f t="shared" si="0"/>
        <v>0</v>
      </c>
      <c r="G16" s="104">
        <f t="shared" si="1"/>
        <v>0</v>
      </c>
      <c r="I16" s="127" t="s">
        <v>199</v>
      </c>
      <c r="J16" s="128" t="e">
        <f>J14/(1+1.14*N4)</f>
        <v>#DIV/0!</v>
      </c>
      <c r="K16" s="128" t="e">
        <f>K14/(1+1.25*N4)</f>
        <v>#DIV/0!</v>
      </c>
      <c r="L16" s="129" t="e">
        <f>L14/(1+1.5*N4)</f>
        <v>#DIV/0!</v>
      </c>
      <c r="M16" s="91"/>
      <c r="N16" s="262" t="s">
        <v>200</v>
      </c>
      <c r="O16" s="262"/>
      <c r="P16" s="262"/>
      <c r="Q16" s="133"/>
      <c r="R16" s="311" t="s">
        <v>201</v>
      </c>
      <c r="S16" s="312"/>
    </row>
    <row r="17" spans="1:19" ht="15.75" thickBot="1" x14ac:dyDescent="0.3">
      <c r="A17" s="230">
        <v>1120.1600000000001</v>
      </c>
      <c r="B17" s="225" t="s">
        <v>195</v>
      </c>
      <c r="C17" s="225" t="s">
        <v>168</v>
      </c>
      <c r="D17" s="212"/>
      <c r="E17" s="213"/>
      <c r="F17" s="103">
        <f t="shared" si="0"/>
        <v>0</v>
      </c>
      <c r="G17" s="104">
        <f t="shared" si="1"/>
        <v>0</v>
      </c>
      <c r="I17" s="134" t="s">
        <v>202</v>
      </c>
      <c r="J17" s="135" t="e">
        <f>SQRT(((J15/(1+1.14*N4))^2+((J14*1.14*P4)/(1+1.14*N4)^2)^2))</f>
        <v>#DIV/0!</v>
      </c>
      <c r="K17" s="135" t="e">
        <f>SQRT((K15/(1+1.25*N4))^2+((K14*1.25*P4)/(1+1.25*N4)^2)^2)</f>
        <v>#DIV/0!</v>
      </c>
      <c r="L17" s="136" t="e">
        <f>SQRT((L15/(1+1.5*N4))^2+((L14*1.5*P4)/(1+1.5*N4)^2)^2)</f>
        <v>#DIV/0!</v>
      </c>
      <c r="M17" s="91"/>
      <c r="N17" s="137" t="e">
        <f>J16+K16+L16+N2+N10</f>
        <v>#DIV/0!</v>
      </c>
      <c r="O17" s="94" t="s">
        <v>164</v>
      </c>
      <c r="P17" s="138" t="e">
        <f>SQRT(J17^2+K17^2+L17^2+P2^2+P10^2)</f>
        <v>#DIV/0!</v>
      </c>
      <c r="Q17" s="139"/>
      <c r="R17" s="192" t="s">
        <v>203</v>
      </c>
      <c r="S17" s="193" t="s">
        <v>204</v>
      </c>
    </row>
    <row r="18" spans="1:19" x14ac:dyDescent="0.25">
      <c r="A18" s="231">
        <v>1460.91</v>
      </c>
      <c r="B18" s="232" t="s">
        <v>205</v>
      </c>
      <c r="C18" s="232" t="s">
        <v>180</v>
      </c>
      <c r="D18" s="212"/>
      <c r="E18" s="213"/>
      <c r="F18" s="103">
        <f t="shared" si="0"/>
        <v>0</v>
      </c>
      <c r="G18" s="104">
        <f t="shared" si="1"/>
        <v>0</v>
      </c>
      <c r="I18" s="265" t="s">
        <v>206</v>
      </c>
      <c r="J18" s="265"/>
      <c r="K18" s="265"/>
      <c r="L18" s="265"/>
      <c r="M18" s="91"/>
      <c r="N18" s="266" t="s">
        <v>17</v>
      </c>
      <c r="O18" s="266"/>
      <c r="P18" s="266"/>
      <c r="Q18" s="139"/>
      <c r="R18" s="178">
        <f>Overview!$AN$24</f>
        <v>0</v>
      </c>
      <c r="S18" s="179">
        <f>Overview!$AO$24</f>
        <v>0</v>
      </c>
    </row>
    <row r="19" spans="1:19" ht="15.75" thickBot="1" x14ac:dyDescent="0.3">
      <c r="A19" s="230">
        <v>1764.83</v>
      </c>
      <c r="B19" s="225" t="s">
        <v>195</v>
      </c>
      <c r="C19" s="225" t="s">
        <v>168</v>
      </c>
      <c r="D19" s="212"/>
      <c r="E19" s="213"/>
      <c r="F19" s="103">
        <f t="shared" si="0"/>
        <v>0</v>
      </c>
      <c r="G19" s="104">
        <f t="shared" si="1"/>
        <v>0</v>
      </c>
      <c r="I19" s="91"/>
      <c r="J19" s="91"/>
      <c r="K19" s="91"/>
      <c r="L19" s="91"/>
      <c r="M19" s="91"/>
      <c r="N19" s="140" t="e">
        <f>N6*1000/N17</f>
        <v>#DIV/0!</v>
      </c>
      <c r="O19" s="141" t="s">
        <v>164</v>
      </c>
      <c r="P19" s="142" t="e">
        <f>N19*SQRT((P6/N6)^2+(P17/N17)^2)</f>
        <v>#DIV/0!</v>
      </c>
      <c r="Q19" s="139"/>
      <c r="R19" s="143"/>
      <c r="S19" s="144"/>
    </row>
    <row r="20" spans="1:19" ht="15.75" thickBot="1" x14ac:dyDescent="0.3">
      <c r="A20" s="226">
        <v>2615.8200000000002</v>
      </c>
      <c r="B20" s="229" t="s">
        <v>190</v>
      </c>
      <c r="C20" s="229" t="s">
        <v>177</v>
      </c>
      <c r="D20" s="214"/>
      <c r="E20" s="215"/>
      <c r="F20" s="145">
        <f t="shared" si="0"/>
        <v>0</v>
      </c>
      <c r="G20" s="146">
        <f t="shared" si="1"/>
        <v>0</v>
      </c>
      <c r="I20" s="254" t="s">
        <v>207</v>
      </c>
      <c r="J20" s="254"/>
      <c r="K20" s="254"/>
      <c r="L20" s="254"/>
      <c r="M20" s="91"/>
      <c r="N20" s="255" t="s">
        <v>230</v>
      </c>
      <c r="O20" s="255"/>
      <c r="P20" s="255"/>
      <c r="Q20" s="147"/>
      <c r="R20" s="221" t="str">
        <f>Overview!$AL$24</f>
        <v>Quartz</v>
      </c>
      <c r="S20" s="223">
        <f>Overview!$AP$24</f>
        <v>0</v>
      </c>
    </row>
    <row r="25" spans="1:19" x14ac:dyDescent="0.25">
      <c r="I25" s="45"/>
    </row>
    <row r="29" spans="1:19" x14ac:dyDescent="0.25">
      <c r="H29" s="216"/>
    </row>
    <row r="31" spans="1:19" x14ac:dyDescent="0.25">
      <c r="K31" s="171"/>
    </row>
  </sheetData>
  <sheetProtection sheet="1" objects="1" scenarios="1"/>
  <protectedRanges>
    <protectedRange sqref="B3:B20" name="Intervalo1"/>
  </protectedRanges>
  <mergeCells count="28">
    <mergeCell ref="B1:B2"/>
    <mergeCell ref="C1:C2"/>
    <mergeCell ref="F1:F2"/>
    <mergeCell ref="G1:G2"/>
    <mergeCell ref="I1:L1"/>
    <mergeCell ref="N1:P1"/>
    <mergeCell ref="R1:S1"/>
    <mergeCell ref="R2:S2"/>
    <mergeCell ref="N3:P3"/>
    <mergeCell ref="R3:S3"/>
    <mergeCell ref="I4:L4"/>
    <mergeCell ref="R4:S4"/>
    <mergeCell ref="N5:P5"/>
    <mergeCell ref="R5:S5"/>
    <mergeCell ref="R6:S6"/>
    <mergeCell ref="R16:S16"/>
    <mergeCell ref="I18:L18"/>
    <mergeCell ref="N18:P18"/>
    <mergeCell ref="I7:L7"/>
    <mergeCell ref="I11:L12"/>
    <mergeCell ref="I20:L20"/>
    <mergeCell ref="N20:P20"/>
    <mergeCell ref="N7:P7"/>
    <mergeCell ref="N9:P9"/>
    <mergeCell ref="N12:P12"/>
    <mergeCell ref="N11:P11"/>
    <mergeCell ref="N14:P14"/>
    <mergeCell ref="N16:P16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A161B43B-5F00-46B8-B72D-1AD6245F3137}">
          <x14:formula1>
            <xm:f>'Occult Data'!$O$1:$O$2</xm:f>
          </x14:formula1>
          <xm:sqref>B18</xm:sqref>
        </x14:dataValidation>
        <x14:dataValidation type="list" allowBlank="1" showInputMessage="1" showErrorMessage="1" xr:uid="{F243482E-0D3B-48C9-A382-E300A63266AA}">
          <x14:formula1>
            <xm:f>'Occult Data'!$N$1:$N$2</xm:f>
          </x14:formula1>
          <xm:sqref>B3</xm:sqref>
        </x14:dataValidation>
        <x14:dataValidation type="list" allowBlank="1" showInputMessage="1" showErrorMessage="1" xr:uid="{B5B85E9C-389F-4E94-B46B-E5DCC08CD762}">
          <x14:formula1>
            <xm:f>'Occult Data'!$M$1:$M$2</xm:f>
          </x14:formula1>
          <xm:sqref>B4:B5</xm:sqref>
        </x14:dataValidation>
        <x14:dataValidation type="list" allowBlank="1" showInputMessage="1" showErrorMessage="1" xr:uid="{892C2233-3056-4393-BFCB-036BAC250153}">
          <x14:formula1>
            <xm:f>'Occult Data'!$L$1:$L$2</xm:f>
          </x14:formula1>
          <xm:sqref>B7</xm:sqref>
        </x14:dataValidation>
        <x14:dataValidation type="list" allowBlank="1" showInputMessage="1" showErrorMessage="1" xr:uid="{44F5F296-1C7B-45EA-9EC9-80568D81CA26}">
          <x14:formula1>
            <xm:f>'Occult Data'!$K$1:$K$2</xm:f>
          </x14:formula1>
          <xm:sqref>B12 B10</xm:sqref>
        </x14:dataValidation>
        <x14:dataValidation type="list" allowBlank="1" showInputMessage="1" showErrorMessage="1" xr:uid="{55CD6870-4896-421F-B679-6277DBDC49C9}">
          <x14:formula1>
            <xm:f>'Occult Data'!$J$1:$J$2</xm:f>
          </x14:formula1>
          <xm:sqref>B19 B17 B14</xm:sqref>
        </x14:dataValidation>
        <x14:dataValidation type="list" allowBlank="1" showInputMessage="1" showErrorMessage="1" xr:uid="{202C4358-5462-4D42-823F-100421D78C76}">
          <x14:formula1>
            <xm:f>'Occult Data'!$I$1:$I$2</xm:f>
          </x14:formula1>
          <xm:sqref>B9</xm:sqref>
        </x14:dataValidation>
        <x14:dataValidation type="list" allowBlank="1" showInputMessage="1" showErrorMessage="1" xr:uid="{AB040D6B-670A-4024-8219-DF75F5F4DE8A}">
          <x14:formula1>
            <xm:f>'Occult Data'!$H$1:$H$2</xm:f>
          </x14:formula1>
          <xm:sqref>B6 B8 B11 B15:B16</xm:sqref>
        </x14:dataValidation>
        <x14:dataValidation type="list" allowBlank="1" showInputMessage="1" showErrorMessage="1" xr:uid="{810029A8-21B7-4D07-8C4D-0FEB39ACE101}">
          <x14:formula1>
            <xm:f>'Occult Data'!$G$1:$G$2</xm:f>
          </x14:formula1>
          <xm:sqref>B20 B13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51"/>
  <sheetViews>
    <sheetView zoomScaleNormal="100" workbookViewId="0">
      <selection activeCell="N20" sqref="N20"/>
    </sheetView>
  </sheetViews>
  <sheetFormatPr defaultColWidth="11.5703125" defaultRowHeight="15" x14ac:dyDescent="0.25"/>
  <cols>
    <col min="1" max="1" width="11.42578125" customWidth="1"/>
    <col min="2" max="2" width="14.28515625" customWidth="1"/>
    <col min="3" max="3" width="17.5703125" customWidth="1"/>
    <col min="4" max="4" width="14.85546875" customWidth="1"/>
    <col min="5" max="5" width="16.140625" customWidth="1"/>
    <col min="6" max="6" width="12.42578125" customWidth="1"/>
    <col min="7" max="7" width="2.85546875" customWidth="1"/>
    <col min="8" max="8" width="15.140625" customWidth="1"/>
    <col min="9" max="9" width="24" customWidth="1"/>
    <col min="10" max="10" width="14.5703125" customWidth="1"/>
    <col min="11" max="11" width="16.85546875" customWidth="1"/>
    <col min="12" max="12" width="10.85546875" customWidth="1"/>
    <col min="13" max="13" width="10.7109375" customWidth="1"/>
    <col min="14" max="64" width="8.7109375" customWidth="1"/>
  </cols>
  <sheetData>
    <row r="1" spans="1:16" ht="39.75" customHeight="1" x14ac:dyDescent="0.25">
      <c r="A1" s="46" t="s">
        <v>11</v>
      </c>
      <c r="B1" s="350" t="s">
        <v>209</v>
      </c>
      <c r="C1" s="351" t="s">
        <v>231</v>
      </c>
      <c r="D1" s="350" t="s">
        <v>68</v>
      </c>
      <c r="E1" s="351" t="s">
        <v>232</v>
      </c>
      <c r="F1" s="48" t="s">
        <v>210</v>
      </c>
      <c r="G1" s="49"/>
      <c r="H1" s="46" t="s">
        <v>233</v>
      </c>
      <c r="I1" s="50"/>
      <c r="J1" s="47" t="s">
        <v>69</v>
      </c>
      <c r="K1" s="48" t="s">
        <v>234</v>
      </c>
      <c r="L1" s="49"/>
    </row>
    <row r="2" spans="1:16" ht="15" customHeight="1" x14ac:dyDescent="0.25">
      <c r="A2" s="352" t="str">
        <f>Overview!$B$2</f>
        <v>Example</v>
      </c>
      <c r="B2" s="51" t="s">
        <v>70</v>
      </c>
      <c r="C2" s="352">
        <f>Overview!$AI$2</f>
        <v>3.6</v>
      </c>
      <c r="D2" s="353">
        <f t="shared" ref="D2:D33" si="0">IF(B2=$H$2,$J$2*C2,IF(B2=$H$3,$J$3*C2,IF(B2=$H$4,$J$4*C2,IF(B2=$H$5,$J$5*C2,IF(B2=$H$6,$J$6*C2,IF(B2=$H$7,$J$7*C2,IF(B2=$H$8,$J$8*C2,"missing  info")))))))</f>
        <v>167.65200000000002</v>
      </c>
      <c r="E2" s="352">
        <f>Overview!$AH$2</f>
        <v>172.89</v>
      </c>
      <c r="F2" s="354">
        <f t="shared" ref="F2:F33" si="1">E2/D2</f>
        <v>1.0312432896714621</v>
      </c>
      <c r="H2" s="52" t="s">
        <v>70</v>
      </c>
      <c r="I2" s="45" t="s">
        <v>71</v>
      </c>
      <c r="J2" s="53">
        <v>46.57</v>
      </c>
      <c r="K2" s="54">
        <v>3.6</v>
      </c>
    </row>
    <row r="3" spans="1:16" ht="15" customHeight="1" x14ac:dyDescent="0.25">
      <c r="A3" s="355">
        <f>Overview!$B$3</f>
        <v>0</v>
      </c>
      <c r="B3" s="55"/>
      <c r="C3" s="355">
        <f>Overview!$AI$3</f>
        <v>0</v>
      </c>
      <c r="D3" s="356" t="str">
        <f t="shared" si="0"/>
        <v>missing  info</v>
      </c>
      <c r="E3" s="355">
        <f>Overview!$AH$3</f>
        <v>0</v>
      </c>
      <c r="F3" s="357" t="e">
        <f t="shared" si="1"/>
        <v>#VALUE!</v>
      </c>
      <c r="H3" s="52" t="s">
        <v>72</v>
      </c>
      <c r="I3" s="45" t="s">
        <v>73</v>
      </c>
      <c r="J3" s="53">
        <v>47.78</v>
      </c>
      <c r="K3" s="54">
        <v>4.8</v>
      </c>
    </row>
    <row r="4" spans="1:16" ht="15" customHeight="1" x14ac:dyDescent="0.25">
      <c r="A4" s="355">
        <f>Overview!$B$4</f>
        <v>0</v>
      </c>
      <c r="B4" s="55"/>
      <c r="C4" s="355">
        <f>Overview!$AI$4</f>
        <v>0</v>
      </c>
      <c r="D4" s="356" t="str">
        <f t="shared" si="0"/>
        <v>missing  info</v>
      </c>
      <c r="E4" s="355">
        <f>Overview!$AH$4</f>
        <v>0</v>
      </c>
      <c r="F4" s="357" t="e">
        <f t="shared" si="1"/>
        <v>#VALUE!</v>
      </c>
      <c r="H4" s="52" t="s">
        <v>74</v>
      </c>
      <c r="I4" s="45" t="s">
        <v>75</v>
      </c>
      <c r="J4" s="53">
        <v>22.06</v>
      </c>
      <c r="K4" s="54">
        <v>2.6</v>
      </c>
    </row>
    <row r="5" spans="1:16" ht="15" customHeight="1" x14ac:dyDescent="0.25">
      <c r="A5" s="355">
        <f>Overview!$B$5</f>
        <v>0</v>
      </c>
      <c r="B5" s="55"/>
      <c r="C5" s="355">
        <f>Overview!$AI$5</f>
        <v>0</v>
      </c>
      <c r="D5" s="356" t="str">
        <f t="shared" si="0"/>
        <v>missing  info</v>
      </c>
      <c r="E5" s="355">
        <f>Overview!$AH$5</f>
        <v>0</v>
      </c>
      <c r="F5" s="357" t="e">
        <f t="shared" si="1"/>
        <v>#VALUE!</v>
      </c>
      <c r="H5" s="52" t="s">
        <v>76</v>
      </c>
      <c r="I5" s="45" t="s">
        <v>77</v>
      </c>
      <c r="J5" s="53">
        <v>14.45</v>
      </c>
      <c r="K5" s="54">
        <v>1.7</v>
      </c>
    </row>
    <row r="6" spans="1:16" ht="15" customHeight="1" x14ac:dyDescent="0.25">
      <c r="A6" s="355">
        <f>Overview!$B$6</f>
        <v>0</v>
      </c>
      <c r="B6" s="55"/>
      <c r="C6" s="355">
        <f>Overview!$AI$6</f>
        <v>0</v>
      </c>
      <c r="D6" s="356" t="str">
        <f t="shared" si="0"/>
        <v>missing  info</v>
      </c>
      <c r="E6" s="355">
        <f>Overview!$AH$6</f>
        <v>0</v>
      </c>
      <c r="F6" s="357" t="e">
        <f t="shared" si="1"/>
        <v>#VALUE!</v>
      </c>
      <c r="H6" s="52" t="s">
        <v>78</v>
      </c>
      <c r="I6" s="45" t="s">
        <v>79</v>
      </c>
      <c r="J6" s="53">
        <v>19.63</v>
      </c>
      <c r="K6" s="54">
        <v>0.8</v>
      </c>
    </row>
    <row r="7" spans="1:16" ht="15" customHeight="1" x14ac:dyDescent="0.25">
      <c r="A7" s="355">
        <f>Overview!$B$7</f>
        <v>0</v>
      </c>
      <c r="B7" s="55"/>
      <c r="C7" s="355">
        <f>Overview!$AI$7</f>
        <v>0</v>
      </c>
      <c r="D7" s="356" t="str">
        <f t="shared" si="0"/>
        <v>missing  info</v>
      </c>
      <c r="E7" s="355">
        <f>Overview!$AH$7</f>
        <v>0</v>
      </c>
      <c r="F7" s="357" t="e">
        <f t="shared" si="1"/>
        <v>#VALUE!</v>
      </c>
      <c r="H7" s="52" t="s">
        <v>80</v>
      </c>
      <c r="I7" s="45" t="s">
        <v>81</v>
      </c>
      <c r="J7" s="53">
        <v>19.63</v>
      </c>
      <c r="K7" s="54">
        <v>0.7</v>
      </c>
    </row>
    <row r="8" spans="1:16" ht="15" customHeight="1" x14ac:dyDescent="0.25">
      <c r="A8" s="355">
        <f>Overview!$B$8</f>
        <v>0</v>
      </c>
      <c r="B8" s="55"/>
      <c r="C8" s="355">
        <f>Overview!$AI$8</f>
        <v>0</v>
      </c>
      <c r="D8" s="356" t="str">
        <f t="shared" si="0"/>
        <v>missing  info</v>
      </c>
      <c r="E8" s="355">
        <f>Overview!$AH$8</f>
        <v>0</v>
      </c>
      <c r="F8" s="357" t="e">
        <f t="shared" si="1"/>
        <v>#VALUE!</v>
      </c>
      <c r="H8" s="56" t="s">
        <v>82</v>
      </c>
      <c r="I8" s="57" t="s">
        <v>83</v>
      </c>
      <c r="J8" s="58">
        <v>7.06</v>
      </c>
      <c r="K8" s="59">
        <v>1.2</v>
      </c>
    </row>
    <row r="9" spans="1:16" ht="15" customHeight="1" x14ac:dyDescent="0.25">
      <c r="A9" s="355">
        <f>Overview!$B$9</f>
        <v>0</v>
      </c>
      <c r="B9" s="55"/>
      <c r="C9" s="355">
        <f>Overview!$AI$9</f>
        <v>0</v>
      </c>
      <c r="D9" s="356" t="str">
        <f t="shared" si="0"/>
        <v>missing  info</v>
      </c>
      <c r="E9" s="355">
        <f>Overview!$AH$9</f>
        <v>0</v>
      </c>
      <c r="F9" s="357" t="e">
        <f t="shared" si="1"/>
        <v>#VALUE!</v>
      </c>
    </row>
    <row r="10" spans="1:16" ht="15" customHeight="1" x14ac:dyDescent="0.25">
      <c r="A10" s="355">
        <f>Overview!$B$10</f>
        <v>0</v>
      </c>
      <c r="B10" s="55"/>
      <c r="C10" s="355">
        <f>Overview!$AI$10</f>
        <v>0</v>
      </c>
      <c r="D10" s="356" t="str">
        <f t="shared" si="0"/>
        <v>missing  info</v>
      </c>
      <c r="E10" s="355">
        <f>Overview!$AH$10</f>
        <v>0</v>
      </c>
      <c r="F10" s="357" t="e">
        <f t="shared" si="1"/>
        <v>#VALUE!</v>
      </c>
      <c r="I10" s="60"/>
      <c r="J10" s="60"/>
      <c r="K10" s="60"/>
      <c r="L10" s="60"/>
      <c r="M10" s="60"/>
    </row>
    <row r="11" spans="1:16" ht="16.5" customHeight="1" x14ac:dyDescent="0.25">
      <c r="A11" s="355">
        <f>Overview!$B$11</f>
        <v>0</v>
      </c>
      <c r="B11" s="55"/>
      <c r="C11" s="355">
        <f>Overview!$AI$11</f>
        <v>0</v>
      </c>
      <c r="D11" s="356" t="str">
        <f t="shared" si="0"/>
        <v>missing  info</v>
      </c>
      <c r="E11" s="355">
        <f>Overview!$AH$11</f>
        <v>0</v>
      </c>
      <c r="F11" s="357" t="e">
        <f t="shared" si="1"/>
        <v>#VALUE!</v>
      </c>
      <c r="I11" s="61"/>
      <c r="J11" s="61"/>
      <c r="K11" s="61"/>
      <c r="L11" s="61"/>
      <c r="M11" s="61"/>
      <c r="N11" s="45"/>
      <c r="O11" s="45"/>
      <c r="P11" s="45"/>
    </row>
    <row r="12" spans="1:16" ht="15.75" customHeight="1" x14ac:dyDescent="0.25">
      <c r="A12" s="355">
        <f>Overview!$B$12</f>
        <v>0</v>
      </c>
      <c r="B12" s="55"/>
      <c r="C12" s="355">
        <f>Overview!$AI$12</f>
        <v>0</v>
      </c>
      <c r="D12" s="356" t="str">
        <f t="shared" si="0"/>
        <v>missing  info</v>
      </c>
      <c r="E12" s="355">
        <f>Overview!$AH$12</f>
        <v>0</v>
      </c>
      <c r="F12" s="357" t="e">
        <f t="shared" si="1"/>
        <v>#VALUE!</v>
      </c>
      <c r="I12" s="61"/>
      <c r="J12" s="61"/>
      <c r="K12" s="61"/>
      <c r="L12" s="61"/>
      <c r="M12" s="61"/>
      <c r="N12" s="45"/>
      <c r="O12" s="45"/>
      <c r="P12" s="45"/>
    </row>
    <row r="13" spans="1:16" ht="15" customHeight="1" x14ac:dyDescent="0.25">
      <c r="A13" s="355">
        <f>Overview!$B$13</f>
        <v>0</v>
      </c>
      <c r="B13" s="55"/>
      <c r="C13" s="355">
        <f>Overview!$AI$13</f>
        <v>0</v>
      </c>
      <c r="D13" s="356" t="str">
        <f t="shared" si="0"/>
        <v>missing  info</v>
      </c>
      <c r="E13" s="355">
        <f>Overview!$AH$13</f>
        <v>0</v>
      </c>
      <c r="F13" s="357" t="e">
        <f t="shared" si="1"/>
        <v>#VALUE!</v>
      </c>
      <c r="I13" s="61"/>
      <c r="J13" s="61"/>
      <c r="K13" s="61"/>
      <c r="L13" s="61"/>
      <c r="M13" s="61"/>
      <c r="N13" s="45"/>
      <c r="O13" s="45"/>
      <c r="P13" s="45"/>
    </row>
    <row r="14" spans="1:16" ht="15" customHeight="1" x14ac:dyDescent="0.25">
      <c r="A14" s="355">
        <f>Overview!$B$14</f>
        <v>0</v>
      </c>
      <c r="B14" s="55"/>
      <c r="C14" s="355">
        <f>Overview!$AI$14</f>
        <v>0</v>
      </c>
      <c r="D14" s="356" t="str">
        <f t="shared" si="0"/>
        <v>missing  info</v>
      </c>
      <c r="E14" s="355">
        <f>Overview!$AH$14</f>
        <v>0</v>
      </c>
      <c r="F14" s="357" t="e">
        <f t="shared" si="1"/>
        <v>#VALUE!</v>
      </c>
      <c r="I14" s="61"/>
      <c r="J14" s="61"/>
      <c r="K14" s="61"/>
      <c r="L14" s="61"/>
      <c r="M14" s="61"/>
      <c r="N14" s="45"/>
      <c r="O14" s="45"/>
      <c r="P14" s="45"/>
    </row>
    <row r="15" spans="1:16" x14ac:dyDescent="0.25">
      <c r="A15" s="355">
        <f>Overview!$B$15</f>
        <v>0</v>
      </c>
      <c r="B15" s="55"/>
      <c r="C15" s="355">
        <f>Overview!$AI$15</f>
        <v>0</v>
      </c>
      <c r="D15" s="356" t="str">
        <f t="shared" si="0"/>
        <v>missing  info</v>
      </c>
      <c r="E15" s="355">
        <f>Overview!$AH$15</f>
        <v>0</v>
      </c>
      <c r="F15" s="357" t="e">
        <f t="shared" si="1"/>
        <v>#VALUE!</v>
      </c>
      <c r="I15" s="61"/>
      <c r="J15" s="61"/>
      <c r="K15" s="61"/>
      <c r="L15" s="61"/>
      <c r="M15" s="61"/>
      <c r="N15" s="45"/>
      <c r="O15" s="45"/>
      <c r="P15" s="45"/>
    </row>
    <row r="16" spans="1:16" x14ac:dyDescent="0.25">
      <c r="A16" s="355">
        <f>Overview!$B$16</f>
        <v>0</v>
      </c>
      <c r="B16" s="55"/>
      <c r="C16" s="355">
        <f>Overview!$AI$16</f>
        <v>0</v>
      </c>
      <c r="D16" s="356" t="str">
        <f t="shared" si="0"/>
        <v>missing  info</v>
      </c>
      <c r="E16" s="355">
        <f>Overview!$AH$16</f>
        <v>0</v>
      </c>
      <c r="F16" s="357" t="e">
        <f t="shared" si="1"/>
        <v>#VALUE!</v>
      </c>
      <c r="I16" s="61"/>
      <c r="J16" s="61"/>
      <c r="K16" s="61"/>
      <c r="L16" s="61"/>
      <c r="M16" s="61"/>
      <c r="N16" s="45"/>
      <c r="O16" s="45"/>
      <c r="P16" s="45"/>
    </row>
    <row r="17" spans="1:16" x14ac:dyDescent="0.25">
      <c r="A17" s="355">
        <f>Overview!$B$17</f>
        <v>0</v>
      </c>
      <c r="B17" s="55"/>
      <c r="C17" s="355">
        <f>Overview!$AI$17</f>
        <v>0</v>
      </c>
      <c r="D17" s="356" t="str">
        <f t="shared" si="0"/>
        <v>missing  info</v>
      </c>
      <c r="E17" s="355">
        <f>Overview!$AH$17</f>
        <v>0</v>
      </c>
      <c r="F17" s="357" t="e">
        <f t="shared" si="1"/>
        <v>#VALUE!</v>
      </c>
      <c r="I17" s="61"/>
      <c r="J17" s="61"/>
      <c r="K17" s="61"/>
      <c r="L17" s="61"/>
      <c r="M17" s="61"/>
      <c r="N17" s="45"/>
      <c r="O17" s="45"/>
      <c r="P17" s="45"/>
    </row>
    <row r="18" spans="1:16" x14ac:dyDescent="0.25">
      <c r="A18" s="355">
        <f>Overview!$B$18</f>
        <v>0</v>
      </c>
      <c r="B18" s="55"/>
      <c r="C18" s="355">
        <f>Overview!$AI$18</f>
        <v>0</v>
      </c>
      <c r="D18" s="356" t="str">
        <f t="shared" si="0"/>
        <v>missing  info</v>
      </c>
      <c r="E18" s="355">
        <f>Overview!$AH$18</f>
        <v>0</v>
      </c>
      <c r="F18" s="357" t="e">
        <f t="shared" si="1"/>
        <v>#VALUE!</v>
      </c>
      <c r="I18" s="61"/>
      <c r="J18" s="61"/>
      <c r="K18" s="61"/>
      <c r="L18" s="61"/>
      <c r="M18" s="61"/>
      <c r="N18" s="45"/>
      <c r="O18" s="45"/>
      <c r="P18" s="45"/>
    </row>
    <row r="19" spans="1:16" x14ac:dyDescent="0.25">
      <c r="A19" s="355">
        <f>Overview!$B$19</f>
        <v>0</v>
      </c>
      <c r="B19" s="55"/>
      <c r="C19" s="355">
        <f>Overview!$AI$19</f>
        <v>0</v>
      </c>
      <c r="D19" s="356" t="str">
        <f t="shared" si="0"/>
        <v>missing  info</v>
      </c>
      <c r="E19" s="355">
        <f>Overview!$AH$19</f>
        <v>0</v>
      </c>
      <c r="F19" s="357" t="e">
        <f t="shared" si="1"/>
        <v>#VALUE!</v>
      </c>
      <c r="I19" s="61"/>
      <c r="J19" s="61"/>
      <c r="K19" s="61"/>
      <c r="L19" s="61"/>
      <c r="M19" s="61"/>
      <c r="N19" s="45"/>
      <c r="O19" s="45"/>
      <c r="P19" s="45"/>
    </row>
    <row r="20" spans="1:16" x14ac:dyDescent="0.25">
      <c r="A20" s="355">
        <f>Overview!$B$20</f>
        <v>0</v>
      </c>
      <c r="B20" s="55"/>
      <c r="C20" s="355">
        <f>Overview!$AI$20</f>
        <v>0</v>
      </c>
      <c r="D20" s="356" t="str">
        <f t="shared" si="0"/>
        <v>missing  info</v>
      </c>
      <c r="E20" s="355">
        <f>Overview!$AH$20</f>
        <v>0</v>
      </c>
      <c r="F20" s="357" t="e">
        <f t="shared" si="1"/>
        <v>#VALUE!</v>
      </c>
      <c r="I20" s="60"/>
      <c r="J20" s="60"/>
      <c r="K20" s="60"/>
      <c r="L20" s="60"/>
      <c r="M20" s="60"/>
    </row>
    <row r="21" spans="1:16" x14ac:dyDescent="0.25">
      <c r="A21" s="355">
        <f>Overview!$B$21</f>
        <v>0</v>
      </c>
      <c r="B21" s="55"/>
      <c r="C21" s="355">
        <f>Overview!$AI$21</f>
        <v>0</v>
      </c>
      <c r="D21" s="356" t="str">
        <f t="shared" si="0"/>
        <v>missing  info</v>
      </c>
      <c r="E21" s="355">
        <f>Overview!$AH$21</f>
        <v>0</v>
      </c>
      <c r="F21" s="357" t="e">
        <f t="shared" si="1"/>
        <v>#VALUE!</v>
      </c>
      <c r="I21" s="60"/>
      <c r="J21" s="60"/>
      <c r="K21" s="60"/>
      <c r="L21" s="60"/>
      <c r="M21" s="60"/>
    </row>
    <row r="22" spans="1:16" x14ac:dyDescent="0.25">
      <c r="A22" s="355">
        <f>Overview!$B$22</f>
        <v>0</v>
      </c>
      <c r="B22" s="55"/>
      <c r="C22" s="355">
        <f>Overview!$AI$22</f>
        <v>0</v>
      </c>
      <c r="D22" s="356" t="str">
        <f t="shared" si="0"/>
        <v>missing  info</v>
      </c>
      <c r="E22" s="355">
        <f>Overview!$AH$22</f>
        <v>0</v>
      </c>
      <c r="F22" s="357" t="e">
        <f t="shared" si="1"/>
        <v>#VALUE!</v>
      </c>
      <c r="I22" s="60"/>
      <c r="J22" s="60"/>
      <c r="K22" s="60"/>
      <c r="L22" s="60"/>
      <c r="M22" s="60"/>
    </row>
    <row r="23" spans="1:16" x14ac:dyDescent="0.25">
      <c r="A23" s="355">
        <f>Overview!$B$23</f>
        <v>0</v>
      </c>
      <c r="B23" s="55"/>
      <c r="C23" s="355">
        <f>Overview!$AI$23</f>
        <v>0</v>
      </c>
      <c r="D23" s="356" t="str">
        <f t="shared" si="0"/>
        <v>missing  info</v>
      </c>
      <c r="E23" s="355">
        <f>Overview!$AH$23</f>
        <v>0</v>
      </c>
      <c r="F23" s="357" t="e">
        <f t="shared" si="1"/>
        <v>#VALUE!</v>
      </c>
      <c r="I23" s="60"/>
      <c r="J23" s="60"/>
      <c r="K23" s="60"/>
      <c r="L23" s="60"/>
      <c r="M23" s="60"/>
    </row>
    <row r="24" spans="1:16" x14ac:dyDescent="0.25">
      <c r="A24" s="355">
        <f>Overview!$B$24</f>
        <v>0</v>
      </c>
      <c r="B24" s="55"/>
      <c r="C24" s="355">
        <f>Overview!$AI$24</f>
        <v>0</v>
      </c>
      <c r="D24" s="356" t="str">
        <f t="shared" si="0"/>
        <v>missing  info</v>
      </c>
      <c r="E24" s="355">
        <f>Overview!$AH$24</f>
        <v>0</v>
      </c>
      <c r="F24" s="357" t="e">
        <f t="shared" si="1"/>
        <v>#VALUE!</v>
      </c>
    </row>
    <row r="25" spans="1:16" x14ac:dyDescent="0.25">
      <c r="A25" s="355">
        <f>Overview!$B$25</f>
        <v>0</v>
      </c>
      <c r="B25" s="55"/>
      <c r="C25" s="355">
        <f>Overview!$AI$25</f>
        <v>0</v>
      </c>
      <c r="D25" s="356" t="str">
        <f t="shared" si="0"/>
        <v>missing  info</v>
      </c>
      <c r="E25" s="355">
        <f>Overview!$AH$25</f>
        <v>0</v>
      </c>
      <c r="F25" s="357" t="e">
        <f t="shared" si="1"/>
        <v>#VALUE!</v>
      </c>
    </row>
    <row r="26" spans="1:16" x14ac:dyDescent="0.25">
      <c r="A26" s="355">
        <f>Overview!$B$26</f>
        <v>0</v>
      </c>
      <c r="B26" s="55"/>
      <c r="C26" s="355">
        <f>Overview!$AI$26</f>
        <v>0</v>
      </c>
      <c r="D26" s="356" t="str">
        <f t="shared" si="0"/>
        <v>missing  info</v>
      </c>
      <c r="E26" s="355">
        <f>Overview!$AH$26</f>
        <v>0</v>
      </c>
      <c r="F26" s="357" t="e">
        <f t="shared" si="1"/>
        <v>#VALUE!</v>
      </c>
    </row>
    <row r="27" spans="1:16" x14ac:dyDescent="0.25">
      <c r="A27" s="355">
        <f>Overview!$B$27</f>
        <v>0</v>
      </c>
      <c r="B27" s="55"/>
      <c r="C27" s="355">
        <f>Overview!$AI$27</f>
        <v>0</v>
      </c>
      <c r="D27" s="356" t="str">
        <f t="shared" si="0"/>
        <v>missing  info</v>
      </c>
      <c r="E27" s="355">
        <f>Overview!$AH$27</f>
        <v>0</v>
      </c>
      <c r="F27" s="357" t="e">
        <f t="shared" si="1"/>
        <v>#VALUE!</v>
      </c>
    </row>
    <row r="28" spans="1:16" x14ac:dyDescent="0.25">
      <c r="A28" s="355">
        <f>Overview!$B$28</f>
        <v>0</v>
      </c>
      <c r="B28" s="55"/>
      <c r="C28" s="355">
        <f>Overview!$AI$28</f>
        <v>0</v>
      </c>
      <c r="D28" s="356" t="str">
        <f t="shared" si="0"/>
        <v>missing  info</v>
      </c>
      <c r="E28" s="355">
        <f>Overview!$AH$28</f>
        <v>0</v>
      </c>
      <c r="F28" s="357" t="e">
        <f t="shared" si="1"/>
        <v>#VALUE!</v>
      </c>
    </row>
    <row r="29" spans="1:16" x14ac:dyDescent="0.25">
      <c r="A29" s="355">
        <f>Overview!$B$29</f>
        <v>0</v>
      </c>
      <c r="B29" s="55"/>
      <c r="C29" s="355">
        <f>Overview!$AI$29</f>
        <v>0</v>
      </c>
      <c r="D29" s="356" t="str">
        <f t="shared" si="0"/>
        <v>missing  info</v>
      </c>
      <c r="E29" s="355">
        <f>Overview!$AH$29</f>
        <v>0</v>
      </c>
      <c r="F29" s="357" t="e">
        <f t="shared" si="1"/>
        <v>#VALUE!</v>
      </c>
    </row>
    <row r="30" spans="1:16" x14ac:dyDescent="0.25">
      <c r="A30" s="355">
        <f>Overview!$B$30</f>
        <v>0</v>
      </c>
      <c r="B30" s="55"/>
      <c r="C30" s="355">
        <f>Overview!$AI$30</f>
        <v>0</v>
      </c>
      <c r="D30" s="356" t="str">
        <f t="shared" si="0"/>
        <v>missing  info</v>
      </c>
      <c r="E30" s="355">
        <f>Overview!$AH$30</f>
        <v>0</v>
      </c>
      <c r="F30" s="357" t="e">
        <f t="shared" si="1"/>
        <v>#VALUE!</v>
      </c>
    </row>
    <row r="31" spans="1:16" x14ac:dyDescent="0.25">
      <c r="A31" s="355">
        <f>Overview!$B$31</f>
        <v>0</v>
      </c>
      <c r="B31" s="55"/>
      <c r="C31" s="355">
        <f>Overview!$AI$31</f>
        <v>0</v>
      </c>
      <c r="D31" s="356" t="str">
        <f t="shared" si="0"/>
        <v>missing  info</v>
      </c>
      <c r="E31" s="355">
        <f>Overview!$AH$31</f>
        <v>0</v>
      </c>
      <c r="F31" s="358" t="e">
        <f t="shared" si="1"/>
        <v>#VALUE!</v>
      </c>
    </row>
    <row r="32" spans="1:16" x14ac:dyDescent="0.25">
      <c r="A32" s="355">
        <f>Overview!$B$32</f>
        <v>0</v>
      </c>
      <c r="B32" s="55"/>
      <c r="C32" s="355">
        <f>Overview!$AI$32</f>
        <v>0</v>
      </c>
      <c r="D32" s="356" t="str">
        <f t="shared" si="0"/>
        <v>missing  info</v>
      </c>
      <c r="E32" s="355">
        <f>Overview!$AH$32</f>
        <v>0</v>
      </c>
      <c r="F32" s="357" t="e">
        <f t="shared" si="1"/>
        <v>#VALUE!</v>
      </c>
    </row>
    <row r="33" spans="1:6" x14ac:dyDescent="0.25">
      <c r="A33" s="355">
        <f>Overview!$B$33</f>
        <v>0</v>
      </c>
      <c r="B33" s="55"/>
      <c r="C33" s="355">
        <f>Overview!$AI$33</f>
        <v>0</v>
      </c>
      <c r="D33" s="356" t="str">
        <f t="shared" si="0"/>
        <v>missing  info</v>
      </c>
      <c r="E33" s="355">
        <f>Overview!$AH$33</f>
        <v>0</v>
      </c>
      <c r="F33" s="357" t="e">
        <f t="shared" si="1"/>
        <v>#VALUE!</v>
      </c>
    </row>
    <row r="34" spans="1:6" x14ac:dyDescent="0.25">
      <c r="A34" s="355">
        <f>Overview!$B$34</f>
        <v>0</v>
      </c>
      <c r="B34" s="55"/>
      <c r="C34" s="355">
        <f>Overview!$AI$34</f>
        <v>0</v>
      </c>
      <c r="D34" s="356" t="str">
        <f t="shared" ref="D34:D51" si="2">IF(B34=$H$2,$J$2*C34,IF(B34=$H$3,$J$3*C34,IF(B34=$H$4,$J$4*C34,IF(B34=$H$5,$J$5*C34,IF(B34=$H$6,$J$6*C34,IF(B34=$H$7,$J$7*C34,IF(B34=$H$8,$J$8*C34,"missing  info")))))))</f>
        <v>missing  info</v>
      </c>
      <c r="E34" s="355">
        <f>Overview!$AH$34</f>
        <v>0</v>
      </c>
      <c r="F34" s="357" t="e">
        <f t="shared" ref="F34:F51" si="3">E34/D34</f>
        <v>#VALUE!</v>
      </c>
    </row>
    <row r="35" spans="1:6" x14ac:dyDescent="0.25">
      <c r="A35" s="355">
        <f>Overview!$B$35</f>
        <v>0</v>
      </c>
      <c r="B35" s="55"/>
      <c r="C35" s="355">
        <f>Overview!$AI$35</f>
        <v>0</v>
      </c>
      <c r="D35" s="356" t="str">
        <f t="shared" si="2"/>
        <v>missing  info</v>
      </c>
      <c r="E35" s="355">
        <f>Overview!$AH$35</f>
        <v>0</v>
      </c>
      <c r="F35" s="357" t="e">
        <f t="shared" si="3"/>
        <v>#VALUE!</v>
      </c>
    </row>
    <row r="36" spans="1:6" x14ac:dyDescent="0.25">
      <c r="A36" s="355">
        <f>Overview!$B$36</f>
        <v>0</v>
      </c>
      <c r="B36" s="55"/>
      <c r="C36" s="355">
        <f>Overview!$AI$36</f>
        <v>0</v>
      </c>
      <c r="D36" s="356" t="str">
        <f t="shared" si="2"/>
        <v>missing  info</v>
      </c>
      <c r="E36" s="355">
        <f>Overview!$AH$36</f>
        <v>0</v>
      </c>
      <c r="F36" s="357" t="e">
        <f t="shared" si="3"/>
        <v>#VALUE!</v>
      </c>
    </row>
    <row r="37" spans="1:6" x14ac:dyDescent="0.25">
      <c r="A37" s="355">
        <f>Overview!$B$37</f>
        <v>0</v>
      </c>
      <c r="B37" s="55"/>
      <c r="C37" s="355">
        <f>Overview!$AI$37</f>
        <v>0</v>
      </c>
      <c r="D37" s="356" t="str">
        <f t="shared" si="2"/>
        <v>missing  info</v>
      </c>
      <c r="E37" s="355">
        <f>Overview!$AH$37</f>
        <v>0</v>
      </c>
      <c r="F37" s="357" t="e">
        <f t="shared" si="3"/>
        <v>#VALUE!</v>
      </c>
    </row>
    <row r="38" spans="1:6" x14ac:dyDescent="0.25">
      <c r="A38" s="355">
        <f>Overview!$B$38</f>
        <v>0</v>
      </c>
      <c r="B38" s="55"/>
      <c r="C38" s="355">
        <f>Overview!$AI$38</f>
        <v>0</v>
      </c>
      <c r="D38" s="356" t="str">
        <f t="shared" si="2"/>
        <v>missing  info</v>
      </c>
      <c r="E38" s="355">
        <f>Overview!$AH$38</f>
        <v>0</v>
      </c>
      <c r="F38" s="357" t="e">
        <f t="shared" si="3"/>
        <v>#VALUE!</v>
      </c>
    </row>
    <row r="39" spans="1:6" x14ac:dyDescent="0.25">
      <c r="A39" s="355">
        <f>Overview!$B$39</f>
        <v>0</v>
      </c>
      <c r="B39" s="55"/>
      <c r="C39" s="355">
        <f>Overview!$AI$39</f>
        <v>0</v>
      </c>
      <c r="D39" s="356" t="str">
        <f t="shared" si="2"/>
        <v>missing  info</v>
      </c>
      <c r="E39" s="355">
        <f>Overview!$AH$39</f>
        <v>0</v>
      </c>
      <c r="F39" s="357" t="e">
        <f t="shared" si="3"/>
        <v>#VALUE!</v>
      </c>
    </row>
    <row r="40" spans="1:6" x14ac:dyDescent="0.25">
      <c r="A40" s="355">
        <f>Overview!$B$40</f>
        <v>0</v>
      </c>
      <c r="B40" s="55"/>
      <c r="C40" s="355">
        <f>Overview!$AI$40</f>
        <v>0</v>
      </c>
      <c r="D40" s="356" t="str">
        <f t="shared" si="2"/>
        <v>missing  info</v>
      </c>
      <c r="E40" s="355">
        <f>Overview!$AH$40</f>
        <v>0</v>
      </c>
      <c r="F40" s="357" t="e">
        <f t="shared" si="3"/>
        <v>#VALUE!</v>
      </c>
    </row>
    <row r="41" spans="1:6" x14ac:dyDescent="0.25">
      <c r="A41" s="355">
        <f>Overview!$B$41</f>
        <v>0</v>
      </c>
      <c r="B41" s="55"/>
      <c r="C41" s="355">
        <f>Overview!$AI$41</f>
        <v>0</v>
      </c>
      <c r="D41" s="356" t="str">
        <f t="shared" si="2"/>
        <v>missing  info</v>
      </c>
      <c r="E41" s="355">
        <f>Overview!$AH$41</f>
        <v>0</v>
      </c>
      <c r="F41" s="357" t="e">
        <f t="shared" si="3"/>
        <v>#VALUE!</v>
      </c>
    </row>
    <row r="42" spans="1:6" x14ac:dyDescent="0.25">
      <c r="A42" s="355">
        <f>Overview!$B$42</f>
        <v>0</v>
      </c>
      <c r="B42" s="55"/>
      <c r="C42" s="355">
        <f>Overview!$AI$42</f>
        <v>0</v>
      </c>
      <c r="D42" s="356" t="str">
        <f t="shared" si="2"/>
        <v>missing  info</v>
      </c>
      <c r="E42" s="355">
        <f>Overview!$AH$42</f>
        <v>0</v>
      </c>
      <c r="F42" s="357" t="e">
        <f t="shared" si="3"/>
        <v>#VALUE!</v>
      </c>
    </row>
    <row r="43" spans="1:6" x14ac:dyDescent="0.25">
      <c r="A43" s="355">
        <f>Overview!$B$43</f>
        <v>0</v>
      </c>
      <c r="B43" s="55"/>
      <c r="C43" s="355">
        <f>Overview!$AI$43</f>
        <v>0</v>
      </c>
      <c r="D43" s="356" t="str">
        <f t="shared" si="2"/>
        <v>missing  info</v>
      </c>
      <c r="E43" s="355">
        <f>Overview!$AH$43</f>
        <v>0</v>
      </c>
      <c r="F43" s="357" t="e">
        <f t="shared" si="3"/>
        <v>#VALUE!</v>
      </c>
    </row>
    <row r="44" spans="1:6" x14ac:dyDescent="0.25">
      <c r="A44" s="355">
        <f>Overview!$B$44</f>
        <v>0</v>
      </c>
      <c r="B44" s="55"/>
      <c r="C44" s="355">
        <f>Overview!$AI$44</f>
        <v>0</v>
      </c>
      <c r="D44" s="356" t="str">
        <f t="shared" si="2"/>
        <v>missing  info</v>
      </c>
      <c r="E44" s="355">
        <f>Overview!$AH$44</f>
        <v>0</v>
      </c>
      <c r="F44" s="357" t="e">
        <f t="shared" si="3"/>
        <v>#VALUE!</v>
      </c>
    </row>
    <row r="45" spans="1:6" x14ac:dyDescent="0.25">
      <c r="A45" s="355">
        <f>Overview!$B$45</f>
        <v>0</v>
      </c>
      <c r="B45" s="55"/>
      <c r="C45" s="355">
        <f>Overview!$AI$45</f>
        <v>0</v>
      </c>
      <c r="D45" s="356" t="str">
        <f t="shared" si="2"/>
        <v>missing  info</v>
      </c>
      <c r="E45" s="355">
        <f>Overview!$AH$45</f>
        <v>0</v>
      </c>
      <c r="F45" s="357" t="e">
        <f t="shared" si="3"/>
        <v>#VALUE!</v>
      </c>
    </row>
    <row r="46" spans="1:6" x14ac:dyDescent="0.25">
      <c r="A46" s="355">
        <f>Overview!$B$46</f>
        <v>0</v>
      </c>
      <c r="B46" s="55"/>
      <c r="C46" s="355">
        <f>Overview!$AI$46</f>
        <v>0</v>
      </c>
      <c r="D46" s="356" t="str">
        <f t="shared" si="2"/>
        <v>missing  info</v>
      </c>
      <c r="E46" s="355">
        <f>Overview!$AH$46</f>
        <v>0</v>
      </c>
      <c r="F46" s="357" t="e">
        <f t="shared" si="3"/>
        <v>#VALUE!</v>
      </c>
    </row>
    <row r="47" spans="1:6" x14ac:dyDescent="0.25">
      <c r="A47" s="355">
        <f>Overview!$B$47</f>
        <v>0</v>
      </c>
      <c r="B47" s="55"/>
      <c r="C47" s="355">
        <f>Overview!$AI$47</f>
        <v>0</v>
      </c>
      <c r="D47" s="356" t="str">
        <f t="shared" si="2"/>
        <v>missing  info</v>
      </c>
      <c r="E47" s="355">
        <f>Overview!$AH$47</f>
        <v>0</v>
      </c>
      <c r="F47" s="357" t="e">
        <f t="shared" si="3"/>
        <v>#VALUE!</v>
      </c>
    </row>
    <row r="48" spans="1:6" x14ac:dyDescent="0.25">
      <c r="A48" s="355">
        <f>Overview!$B$48</f>
        <v>0</v>
      </c>
      <c r="B48" s="55"/>
      <c r="C48" s="355">
        <f>Overview!$AI$48</f>
        <v>0</v>
      </c>
      <c r="D48" s="356" t="str">
        <f t="shared" si="2"/>
        <v>missing  info</v>
      </c>
      <c r="E48" s="355">
        <f>Overview!$AH$48</f>
        <v>0</v>
      </c>
      <c r="F48" s="357" t="e">
        <f t="shared" si="3"/>
        <v>#VALUE!</v>
      </c>
    </row>
    <row r="49" spans="1:6" x14ac:dyDescent="0.25">
      <c r="A49" s="355">
        <f>Overview!$B$49</f>
        <v>0</v>
      </c>
      <c r="B49" s="55"/>
      <c r="C49" s="355">
        <f>Overview!$AI$49</f>
        <v>0</v>
      </c>
      <c r="D49" s="356" t="str">
        <f t="shared" si="2"/>
        <v>missing  info</v>
      </c>
      <c r="E49" s="355">
        <f>Overview!$AH$49</f>
        <v>0</v>
      </c>
      <c r="F49" s="358" t="e">
        <f t="shared" si="3"/>
        <v>#VALUE!</v>
      </c>
    </row>
    <row r="50" spans="1:6" x14ac:dyDescent="0.25">
      <c r="A50" s="355">
        <f>Overview!$B$50</f>
        <v>0</v>
      </c>
      <c r="B50" s="55" t="s">
        <v>70</v>
      </c>
      <c r="C50" s="355">
        <f>Overview!$AI$50</f>
        <v>3.6</v>
      </c>
      <c r="D50" s="356">
        <f t="shared" si="2"/>
        <v>167.65200000000002</v>
      </c>
      <c r="E50" s="355">
        <f>Overview!$AH$50</f>
        <v>180</v>
      </c>
      <c r="F50" s="357">
        <f t="shared" si="3"/>
        <v>1.0736525660296328</v>
      </c>
    </row>
    <row r="51" spans="1:6" x14ac:dyDescent="0.25">
      <c r="A51" s="359">
        <f>Overview!$B$51</f>
        <v>0</v>
      </c>
      <c r="B51" s="62"/>
      <c r="C51" s="359">
        <f>Overview!$AI$51</f>
        <v>0</v>
      </c>
      <c r="D51" s="360" t="str">
        <f t="shared" si="2"/>
        <v>missing  info</v>
      </c>
      <c r="E51" s="359">
        <f>Overview!$AH$51</f>
        <v>0</v>
      </c>
      <c r="F51" s="358" t="e">
        <f t="shared" si="3"/>
        <v>#VALUE!</v>
      </c>
    </row>
  </sheetData>
  <sheetProtection sheet="1" objects="1" scenarios="1"/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S31"/>
  <sheetViews>
    <sheetView zoomScaleNormal="100" workbookViewId="0">
      <selection activeCell="I9" sqref="I9"/>
    </sheetView>
  </sheetViews>
  <sheetFormatPr defaultColWidth="11.5703125" defaultRowHeight="15" x14ac:dyDescent="0.25"/>
  <cols>
    <col min="1" max="1" width="9.28515625" customWidth="1"/>
    <col min="2" max="2" width="8.28515625" customWidth="1"/>
    <col min="3" max="3" width="6.85546875" customWidth="1"/>
    <col min="4" max="4" width="11.85546875" customWidth="1"/>
    <col min="5" max="5" width="13.140625" customWidth="1"/>
    <col min="6" max="6" width="10.85546875" customWidth="1"/>
    <col min="7" max="7" width="11.28515625" customWidth="1"/>
    <col min="8" max="8" width="3.140625" customWidth="1"/>
    <col min="9" max="9" width="15.28515625" customWidth="1"/>
    <col min="10" max="10" width="10.7109375" customWidth="1"/>
    <col min="11" max="11" width="13.140625" customWidth="1"/>
    <col min="13" max="13" width="3.140625" customWidth="1"/>
    <col min="14" max="14" width="11.7109375" customWidth="1"/>
    <col min="15" max="16" width="10" customWidth="1"/>
    <col min="17" max="17" width="3.140625" customWidth="1"/>
    <col min="18" max="18" width="14.28515625" customWidth="1"/>
    <col min="19" max="19" width="13.5703125" customWidth="1"/>
    <col min="20" max="64" width="8.7109375" customWidth="1"/>
  </cols>
  <sheetData>
    <row r="1" spans="1:19" ht="13.9" customHeight="1" x14ac:dyDescent="0.25">
      <c r="A1" s="188" t="s">
        <v>152</v>
      </c>
      <c r="B1" s="317" t="s">
        <v>153</v>
      </c>
      <c r="C1" s="317" t="s">
        <v>154</v>
      </c>
      <c r="D1" s="198" t="s">
        <v>155</v>
      </c>
      <c r="E1" s="199" t="s">
        <v>156</v>
      </c>
      <c r="F1" s="318" t="s">
        <v>157</v>
      </c>
      <c r="G1" s="319" t="s">
        <v>158</v>
      </c>
      <c r="H1" s="90"/>
      <c r="I1" s="313" t="s">
        <v>159</v>
      </c>
      <c r="J1" s="313"/>
      <c r="K1" s="313"/>
      <c r="L1" s="313"/>
      <c r="M1" s="91"/>
      <c r="N1" s="313" t="s">
        <v>160</v>
      </c>
      <c r="O1" s="313"/>
      <c r="P1" s="313"/>
      <c r="Q1" s="91"/>
      <c r="R1" s="274" t="s">
        <v>161</v>
      </c>
      <c r="S1" s="274"/>
    </row>
    <row r="2" spans="1:19" ht="15.75" thickBot="1" x14ac:dyDescent="0.3">
      <c r="A2" s="188" t="s">
        <v>162</v>
      </c>
      <c r="B2" s="317"/>
      <c r="C2" s="317"/>
      <c r="D2" s="200" t="s">
        <v>163</v>
      </c>
      <c r="E2" s="201" t="s">
        <v>163</v>
      </c>
      <c r="F2" s="318"/>
      <c r="G2" s="319"/>
      <c r="H2" s="92"/>
      <c r="I2" s="93" t="e">
        <f>SUM(G3,G4,G5,G7,G10,G12,G14,G17,G19)/SUM(F3,F4,F5,F7,F10,F12,F14,F17,F19)</f>
        <v>#DIV/0!</v>
      </c>
      <c r="J2" s="94" t="s">
        <v>164</v>
      </c>
      <c r="K2" s="95" t="e">
        <f>SQRT(1/SUM(F3,F4,F5,F7,F10,F12,F14,F17,F19))</f>
        <v>#DIV/0!</v>
      </c>
      <c r="L2" s="96" t="s">
        <v>165</v>
      </c>
      <c r="M2" s="91"/>
      <c r="N2" s="172">
        <f>Overview!$AA$25</f>
        <v>0.19504856112476671</v>
      </c>
      <c r="O2" s="173" t="s">
        <v>164</v>
      </c>
      <c r="P2" s="174" t="e">
        <f>Overview!$AB$25</f>
        <v>#DIV/0!</v>
      </c>
      <c r="Q2" s="91"/>
      <c r="R2" s="270" t="s">
        <v>166</v>
      </c>
      <c r="S2" s="270"/>
    </row>
    <row r="3" spans="1:19" ht="17.25" x14ac:dyDescent="0.25">
      <c r="A3" s="224">
        <v>46.5</v>
      </c>
      <c r="B3" s="225" t="s">
        <v>167</v>
      </c>
      <c r="C3" s="225" t="s">
        <v>168</v>
      </c>
      <c r="D3" s="212"/>
      <c r="E3" s="213"/>
      <c r="F3" s="97">
        <f t="shared" ref="F3:F20" si="0">IF(B3="-",0,IF(E3&lt;&gt;0,1/E3^2,0))</f>
        <v>0</v>
      </c>
      <c r="G3" s="98">
        <f>IF(D3&lt;&gt;0,D3*F3,0)</f>
        <v>0</v>
      </c>
      <c r="I3" s="99" t="e">
        <f>I2*27/0.33</f>
        <v>#DIV/0!</v>
      </c>
      <c r="J3" s="100" t="s">
        <v>164</v>
      </c>
      <c r="K3" s="101" t="e">
        <f>K2*27/0.33</f>
        <v>#DIV/0!</v>
      </c>
      <c r="L3" s="102" t="s">
        <v>169</v>
      </c>
      <c r="M3" s="91"/>
      <c r="N3" s="316" t="s">
        <v>170</v>
      </c>
      <c r="O3" s="316"/>
      <c r="P3" s="316"/>
      <c r="Q3" s="91"/>
      <c r="R3" s="272" t="s">
        <v>171</v>
      </c>
      <c r="S3" s="272"/>
    </row>
    <row r="4" spans="1:19" x14ac:dyDescent="0.25">
      <c r="A4" s="224">
        <v>63.29</v>
      </c>
      <c r="B4" s="225" t="s">
        <v>172</v>
      </c>
      <c r="C4" s="225" t="s">
        <v>168</v>
      </c>
      <c r="D4" s="212"/>
      <c r="E4" s="213"/>
      <c r="F4" s="103">
        <f t="shared" si="0"/>
        <v>0</v>
      </c>
      <c r="G4" s="104">
        <f>IF(D4&lt;&gt;0,D4*F4,0)</f>
        <v>0</v>
      </c>
      <c r="I4" s="313" t="s">
        <v>173</v>
      </c>
      <c r="J4" s="313"/>
      <c r="K4" s="313"/>
      <c r="L4" s="313"/>
      <c r="M4" s="91"/>
      <c r="N4" s="172" t="e">
        <f>Overview!$AG$25</f>
        <v>#DIV/0!</v>
      </c>
      <c r="O4" s="173" t="s">
        <v>164</v>
      </c>
      <c r="P4" s="174">
        <f>0.1</f>
        <v>0.1</v>
      </c>
      <c r="Q4" s="91"/>
      <c r="R4" s="270" t="s">
        <v>174</v>
      </c>
      <c r="S4" s="270"/>
    </row>
    <row r="5" spans="1:19" x14ac:dyDescent="0.25">
      <c r="A5" s="230">
        <v>93.31</v>
      </c>
      <c r="B5" s="225" t="s">
        <v>172</v>
      </c>
      <c r="C5" s="225" t="s">
        <v>168</v>
      </c>
      <c r="D5" s="212"/>
      <c r="E5" s="213"/>
      <c r="F5" s="103">
        <f t="shared" si="0"/>
        <v>0</v>
      </c>
      <c r="G5" s="104">
        <f t="shared" ref="G5:G20" si="1">IF(D5&lt;&gt;0,D5*F5,0)</f>
        <v>0</v>
      </c>
      <c r="I5" s="93" t="e">
        <f>SUM(G6,G8,G9,G11,G15,G13,G16,G20)/SUM(F6,F8,F9,F11,F13,F15,F16,F20)</f>
        <v>#DIV/0!</v>
      </c>
      <c r="J5" s="94" t="s">
        <v>164</v>
      </c>
      <c r="K5" s="95" t="e">
        <f>SQRT(1/SUM(F6,F8,F9,F11,F13,F15,F16,F20))</f>
        <v>#DIV/0!</v>
      </c>
      <c r="L5" s="96" t="s">
        <v>165</v>
      </c>
      <c r="M5" s="91"/>
      <c r="N5" s="316" t="s">
        <v>13</v>
      </c>
      <c r="O5" s="316"/>
      <c r="P5" s="316"/>
      <c r="Q5" s="91"/>
      <c r="R5" s="272" t="s">
        <v>175</v>
      </c>
      <c r="S5" s="272"/>
    </row>
    <row r="6" spans="1:19" x14ac:dyDescent="0.25">
      <c r="A6" s="226">
        <v>128.72</v>
      </c>
      <c r="B6" s="227" t="s">
        <v>176</v>
      </c>
      <c r="C6" s="227" t="s">
        <v>177</v>
      </c>
      <c r="D6" s="212"/>
      <c r="E6" s="213"/>
      <c r="F6" s="103">
        <f t="shared" si="0"/>
        <v>0</v>
      </c>
      <c r="G6" s="104">
        <f t="shared" si="1"/>
        <v>0</v>
      </c>
      <c r="I6" s="105" t="e">
        <f>I5*27/0.11</f>
        <v>#DIV/0!</v>
      </c>
      <c r="J6" s="106" t="s">
        <v>164</v>
      </c>
      <c r="K6" s="107" t="e">
        <f>K5*27/0.11</f>
        <v>#DIV/0!</v>
      </c>
      <c r="L6" s="108" t="s">
        <v>169</v>
      </c>
      <c r="M6" s="91"/>
      <c r="N6" s="172">
        <f>Overview!$D$25</f>
        <v>0</v>
      </c>
      <c r="O6" s="173" t="s">
        <v>164</v>
      </c>
      <c r="P6" s="174">
        <f>Overview!$E$25</f>
        <v>0</v>
      </c>
      <c r="Q6" s="91"/>
      <c r="R6" s="273" t="s">
        <v>178</v>
      </c>
      <c r="S6" s="273"/>
    </row>
    <row r="7" spans="1:19" x14ac:dyDescent="0.25">
      <c r="A7" s="230">
        <v>185.76</v>
      </c>
      <c r="B7" s="225" t="s">
        <v>179</v>
      </c>
      <c r="C7" s="225" t="s">
        <v>168</v>
      </c>
      <c r="D7" s="212"/>
      <c r="E7" s="213"/>
      <c r="F7" s="103">
        <f t="shared" si="0"/>
        <v>0</v>
      </c>
      <c r="G7" s="104">
        <f t="shared" si="1"/>
        <v>0</v>
      </c>
      <c r="I7" s="313" t="s">
        <v>180</v>
      </c>
      <c r="J7" s="313"/>
      <c r="K7" s="313"/>
      <c r="L7" s="313"/>
      <c r="M7" s="91"/>
      <c r="N7" s="305" t="s">
        <v>181</v>
      </c>
      <c r="O7" s="306"/>
      <c r="P7" s="307"/>
      <c r="Q7" s="91"/>
      <c r="R7" s="91"/>
      <c r="S7" s="109"/>
    </row>
    <row r="8" spans="1:19" ht="15" customHeight="1" x14ac:dyDescent="0.25">
      <c r="A8" s="226">
        <v>209.42</v>
      </c>
      <c r="B8" s="227" t="s">
        <v>176</v>
      </c>
      <c r="C8" s="227" t="s">
        <v>177</v>
      </c>
      <c r="D8" s="212"/>
      <c r="E8" s="213"/>
      <c r="F8" s="103">
        <f t="shared" si="0"/>
        <v>0</v>
      </c>
      <c r="G8" s="104">
        <f t="shared" si="1"/>
        <v>0</v>
      </c>
      <c r="I8" s="110">
        <f>D18</f>
        <v>0</v>
      </c>
      <c r="J8" s="94" t="s">
        <v>164</v>
      </c>
      <c r="K8" s="94">
        <f>E18</f>
        <v>0</v>
      </c>
      <c r="L8" s="111" t="s">
        <v>165</v>
      </c>
      <c r="M8" s="91"/>
      <c r="N8" s="113" t="e">
        <f>(((0.99685704+-0.23958774*LN(R18)+0.014597508*LN(R18)^2)/(1+-0.24153011*LN(R18)+0.015221787*LN(R18)^2))+((0.99685704+-0.23958774*LN(S18)+0.014597508*LN(S18)^2)/(1+-0.24153011*LN(S18)+0.015221787*LN(S18)^2)))/2</f>
        <v>#NUM!</v>
      </c>
      <c r="O8" s="114" t="s">
        <v>164</v>
      </c>
      <c r="P8" s="115" t="e">
        <f>N8*0.05</f>
        <v>#NUM!</v>
      </c>
      <c r="Q8" s="91"/>
      <c r="R8" s="217" t="s">
        <v>189</v>
      </c>
      <c r="S8" s="218" t="s">
        <v>215</v>
      </c>
    </row>
    <row r="9" spans="1:19" x14ac:dyDescent="0.25">
      <c r="A9" s="228">
        <v>238.71</v>
      </c>
      <c r="B9" s="227" t="s">
        <v>183</v>
      </c>
      <c r="C9" s="227" t="s">
        <v>177</v>
      </c>
      <c r="D9" s="212"/>
      <c r="E9" s="213"/>
      <c r="F9" s="103">
        <f t="shared" si="0"/>
        <v>0</v>
      </c>
      <c r="G9" s="104">
        <f t="shared" si="1"/>
        <v>0</v>
      </c>
      <c r="I9" s="112">
        <f>I8*27*1224</f>
        <v>0</v>
      </c>
      <c r="J9" s="107" t="s">
        <v>164</v>
      </c>
      <c r="K9" s="107">
        <f>K8*27*1224</f>
        <v>0</v>
      </c>
      <c r="L9" s="108" t="s">
        <v>169</v>
      </c>
      <c r="M9" s="91"/>
      <c r="N9" s="305" t="s">
        <v>187</v>
      </c>
      <c r="O9" s="306"/>
      <c r="P9" s="307"/>
      <c r="Q9" s="91"/>
      <c r="R9" s="116" t="s">
        <v>184</v>
      </c>
      <c r="S9" s="117">
        <v>0.03</v>
      </c>
    </row>
    <row r="10" spans="1:19" x14ac:dyDescent="0.25">
      <c r="A10" s="224">
        <v>295.10000000000002</v>
      </c>
      <c r="B10" s="225" t="s">
        <v>185</v>
      </c>
      <c r="C10" s="225" t="s">
        <v>168</v>
      </c>
      <c r="D10" s="212"/>
      <c r="E10" s="213"/>
      <c r="F10" s="103">
        <f t="shared" si="0"/>
        <v>0</v>
      </c>
      <c r="G10" s="104">
        <f t="shared" si="1"/>
        <v>0</v>
      </c>
      <c r="I10" s="118">
        <f>I9*100/1000000</f>
        <v>0</v>
      </c>
      <c r="J10" s="119" t="s">
        <v>164</v>
      </c>
      <c r="K10" s="119">
        <f>K9*100/1000000</f>
        <v>0</v>
      </c>
      <c r="L10" s="108" t="s">
        <v>186</v>
      </c>
      <c r="M10" s="91"/>
      <c r="N10" s="122">
        <f>IF(S20="on",IF(R20="Feldspar",12.5*0.7982*(1-((((0.99685704+-0.23958774*LN(R18)+0.014597508*LN(R18)^2)/(1+-0.24153011*LN(R18)+0.015221787*LN(R18)^2))+((0.99685704+-0.23958774*LN(S18)+0.014597508*LN(S18)^2)/(1+-0.24153011*LN(S18)+0.015221787*LN(S18)^2)))/2)),0.01),0)</f>
        <v>0</v>
      </c>
      <c r="O10" s="123" t="s">
        <v>164</v>
      </c>
      <c r="P10" s="121">
        <f>IF(S20="on",IF(R20="Feldspar",N10*SQRT((0.12/12.5)^2+(0.039/0.7982)^2 + (P8/(N8))^2),0.002),0)</f>
        <v>0</v>
      </c>
      <c r="Q10" s="91"/>
      <c r="R10" s="120" t="s">
        <v>188</v>
      </c>
      <c r="S10" s="121">
        <v>0.04</v>
      </c>
    </row>
    <row r="11" spans="1:19" x14ac:dyDescent="0.25">
      <c r="A11" s="226">
        <v>338.21</v>
      </c>
      <c r="B11" s="227" t="s">
        <v>176</v>
      </c>
      <c r="C11" s="227" t="s">
        <v>177</v>
      </c>
      <c r="D11" s="212"/>
      <c r="E11" s="213"/>
      <c r="F11" s="103">
        <f t="shared" si="0"/>
        <v>0</v>
      </c>
      <c r="G11" s="104">
        <f t="shared" si="1"/>
        <v>0</v>
      </c>
      <c r="I11" s="314" t="s">
        <v>52</v>
      </c>
      <c r="J11" s="314"/>
      <c r="K11" s="314"/>
      <c r="L11" s="315"/>
      <c r="M11" s="91"/>
      <c r="N11" s="280" t="s">
        <v>214</v>
      </c>
      <c r="O11" s="281"/>
      <c r="P11" s="282"/>
      <c r="Q11" s="91"/>
      <c r="R11" s="189" t="s">
        <v>189</v>
      </c>
      <c r="S11" s="175">
        <f>IF(Overview!AM25="silt",IF(Overview!K25="lin",0.03,IF(Overview!K25="exp",0.04,"missing info")),0)</f>
        <v>0</v>
      </c>
    </row>
    <row r="12" spans="1:19" x14ac:dyDescent="0.25">
      <c r="A12" s="224">
        <v>351.85</v>
      </c>
      <c r="B12" s="225" t="s">
        <v>185</v>
      </c>
      <c r="C12" s="225" t="s">
        <v>168</v>
      </c>
      <c r="D12" s="212"/>
      <c r="E12" s="213"/>
      <c r="F12" s="103">
        <f t="shared" si="0"/>
        <v>0</v>
      </c>
      <c r="G12" s="104">
        <f t="shared" si="1"/>
        <v>0</v>
      </c>
      <c r="I12" s="314"/>
      <c r="J12" s="314"/>
      <c r="K12" s="314"/>
      <c r="L12" s="315"/>
      <c r="M12" s="91"/>
      <c r="N12" s="305" t="s">
        <v>216</v>
      </c>
      <c r="O12" s="306"/>
      <c r="P12" s="307"/>
      <c r="Q12" s="91"/>
      <c r="R12" s="91"/>
      <c r="S12" s="109"/>
    </row>
    <row r="13" spans="1:19" x14ac:dyDescent="0.25">
      <c r="A13" s="228">
        <v>583.17999999999995</v>
      </c>
      <c r="B13" s="229" t="s">
        <v>190</v>
      </c>
      <c r="C13" s="227" t="s">
        <v>177</v>
      </c>
      <c r="D13" s="212"/>
      <c r="E13" s="213"/>
      <c r="F13" s="103">
        <f t="shared" si="0"/>
        <v>0</v>
      </c>
      <c r="G13" s="104">
        <f t="shared" si="1"/>
        <v>0</v>
      </c>
      <c r="I13" s="124"/>
      <c r="J13" s="125" t="s">
        <v>191</v>
      </c>
      <c r="K13" s="125" t="s">
        <v>192</v>
      </c>
      <c r="L13" s="126" t="s">
        <v>193</v>
      </c>
      <c r="M13" s="91"/>
      <c r="N13" s="130" t="e">
        <f>D7/(D4+D5)</f>
        <v>#DIV/0!</v>
      </c>
      <c r="O13" s="123" t="s">
        <v>164</v>
      </c>
      <c r="P13" s="131" t="e">
        <f>SQRT((E7^2/(D4+D5)^2)+(D7^2*(E4^2+E5^2)/(D4+D5)^4))</f>
        <v>#DIV/0!</v>
      </c>
      <c r="Q13" s="91"/>
      <c r="R13" s="190" t="s">
        <v>194</v>
      </c>
      <c r="S13" s="176">
        <f>Overview!$N$25</f>
        <v>0</v>
      </c>
    </row>
    <row r="14" spans="1:19" x14ac:dyDescent="0.25">
      <c r="A14" s="224">
        <v>609.22</v>
      </c>
      <c r="B14" s="225" t="s">
        <v>195</v>
      </c>
      <c r="C14" s="225" t="s">
        <v>168</v>
      </c>
      <c r="D14" s="212"/>
      <c r="E14" s="213"/>
      <c r="F14" s="103">
        <f t="shared" si="0"/>
        <v>0</v>
      </c>
      <c r="G14" s="104">
        <f t="shared" si="1"/>
        <v>0</v>
      </c>
      <c r="I14" s="127" t="s">
        <v>196</v>
      </c>
      <c r="J14" s="128" t="e">
        <f>(I6*0.0479)+(I3*0.1116)+(I10*0.2491)</f>
        <v>#DIV/0!</v>
      </c>
      <c r="K14" s="128" t="e">
        <f>(I6*0.0277*(1-0.171))+(I3*0.1457*(1-0.117))+(I10*(0.7982+0.019)*(1-0.0494))</f>
        <v>#DIV/0!</v>
      </c>
      <c r="L14" s="129" t="e">
        <f>(I6*0.644*S11)+(I3*2.22*S11)</f>
        <v>#DIV/0!</v>
      </c>
      <c r="M14" s="91"/>
      <c r="N14" s="308" t="s">
        <v>217</v>
      </c>
      <c r="O14" s="309"/>
      <c r="P14" s="310"/>
      <c r="Q14" s="91"/>
      <c r="R14" s="191" t="s">
        <v>197</v>
      </c>
      <c r="S14" s="177">
        <f>Overview!$O$25</f>
        <v>0</v>
      </c>
    </row>
    <row r="15" spans="1:19" x14ac:dyDescent="0.25">
      <c r="A15" s="228">
        <v>911.1</v>
      </c>
      <c r="B15" s="227" t="s">
        <v>176</v>
      </c>
      <c r="C15" s="227" t="s">
        <v>177</v>
      </c>
      <c r="D15" s="212"/>
      <c r="E15" s="213"/>
      <c r="F15" s="103">
        <f t="shared" si="0"/>
        <v>0</v>
      </c>
      <c r="G15" s="104">
        <f t="shared" si="1"/>
        <v>0</v>
      </c>
      <c r="I15" s="127" t="s">
        <v>198</v>
      </c>
      <c r="J15" s="128" t="e">
        <f>SQRT((0.0479*K6)^2+(0.1116*K3)^2+(0.2491*K10)^2)</f>
        <v>#DIV/0!</v>
      </c>
      <c r="K15" s="128" t="e">
        <f>SQRT((0.0277*(1-0.171)*K6)^2+(I6*0.0277*0.013)^2+(0.1457*(1-0.117)*K3)^2+(I3*0.1457*0.011)^2+(0.801*(1-0.0494)*K10)^2+(I10*0.801*0.007)^2)</f>
        <v>#DIV/0!</v>
      </c>
      <c r="L15" s="132" t="e">
        <f>IF(L14=0,0,(SQRT((K6*0.644)^2+(K3*2.22)^2)*S11))</f>
        <v>#DIV/0!</v>
      </c>
      <c r="M15" s="91"/>
      <c r="N15" s="219" t="e">
        <f>D9/(D6+D8+D11+D15+D16)</f>
        <v>#DIV/0!</v>
      </c>
      <c r="O15" s="123" t="s">
        <v>164</v>
      </c>
      <c r="P15" s="220" t="e">
        <f>SQRT((E9^2/(D6+D8+D11+D15+D16)^2)+(D9^2*(E6^2+E8^2+E11^2+E15^2+E16^2)/(D6+D8+D11+D15+D16)^4))</f>
        <v>#DIV/0!</v>
      </c>
      <c r="Q15" s="91"/>
      <c r="R15" s="91"/>
      <c r="S15" s="109"/>
    </row>
    <row r="16" spans="1:19" x14ac:dyDescent="0.25">
      <c r="A16" s="226">
        <v>968.93</v>
      </c>
      <c r="B16" s="227" t="s">
        <v>176</v>
      </c>
      <c r="C16" s="227" t="s">
        <v>177</v>
      </c>
      <c r="D16" s="212"/>
      <c r="E16" s="213"/>
      <c r="F16" s="103">
        <f t="shared" si="0"/>
        <v>0</v>
      </c>
      <c r="G16" s="104">
        <f t="shared" si="1"/>
        <v>0</v>
      </c>
      <c r="I16" s="127" t="s">
        <v>199</v>
      </c>
      <c r="J16" s="128" t="e">
        <f>J14/(1+1.14*N4)</f>
        <v>#DIV/0!</v>
      </c>
      <c r="K16" s="128" t="e">
        <f>K14/(1+1.25*N4)</f>
        <v>#DIV/0!</v>
      </c>
      <c r="L16" s="129" t="e">
        <f>L14/(1+1.5*N4)</f>
        <v>#DIV/0!</v>
      </c>
      <c r="M16" s="91"/>
      <c r="N16" s="262" t="s">
        <v>200</v>
      </c>
      <c r="O16" s="262"/>
      <c r="P16" s="262"/>
      <c r="Q16" s="133"/>
      <c r="R16" s="311" t="s">
        <v>201</v>
      </c>
      <c r="S16" s="312"/>
    </row>
    <row r="17" spans="1:19" ht="15.75" thickBot="1" x14ac:dyDescent="0.3">
      <c r="A17" s="230">
        <v>1120.1600000000001</v>
      </c>
      <c r="B17" s="225" t="s">
        <v>195</v>
      </c>
      <c r="C17" s="225" t="s">
        <v>168</v>
      </c>
      <c r="D17" s="212"/>
      <c r="E17" s="213"/>
      <c r="F17" s="103">
        <f t="shared" si="0"/>
        <v>0</v>
      </c>
      <c r="G17" s="104">
        <f t="shared" si="1"/>
        <v>0</v>
      </c>
      <c r="I17" s="134" t="s">
        <v>202</v>
      </c>
      <c r="J17" s="135" t="e">
        <f>SQRT(((J15/(1+1.14*N4))^2+((J14*1.14*P4)/(1+1.14*N4)^2)^2))</f>
        <v>#DIV/0!</v>
      </c>
      <c r="K17" s="135" t="e">
        <f>SQRT((K15/(1+1.25*N4))^2+((K14*1.25*P4)/(1+1.25*N4)^2)^2)</f>
        <v>#DIV/0!</v>
      </c>
      <c r="L17" s="136" t="e">
        <f>SQRT((L15/(1+1.5*N4))^2+((L14*1.5*P4)/(1+1.5*N4)^2)^2)</f>
        <v>#DIV/0!</v>
      </c>
      <c r="M17" s="91"/>
      <c r="N17" s="137" t="e">
        <f>J16+K16+L16+N2+N10</f>
        <v>#DIV/0!</v>
      </c>
      <c r="O17" s="94" t="s">
        <v>164</v>
      </c>
      <c r="P17" s="138" t="e">
        <f>SQRT(J17^2+K17^2+L17^2+P2^2+P10^2)</f>
        <v>#DIV/0!</v>
      </c>
      <c r="Q17" s="139"/>
      <c r="R17" s="192" t="s">
        <v>203</v>
      </c>
      <c r="S17" s="193" t="s">
        <v>204</v>
      </c>
    </row>
    <row r="18" spans="1:19" x14ac:dyDescent="0.25">
      <c r="A18" s="231">
        <v>1460.91</v>
      </c>
      <c r="B18" s="232" t="s">
        <v>205</v>
      </c>
      <c r="C18" s="232" t="s">
        <v>180</v>
      </c>
      <c r="D18" s="212"/>
      <c r="E18" s="213"/>
      <c r="F18" s="103">
        <f t="shared" si="0"/>
        <v>0</v>
      </c>
      <c r="G18" s="104">
        <f t="shared" si="1"/>
        <v>0</v>
      </c>
      <c r="I18" s="265" t="s">
        <v>206</v>
      </c>
      <c r="J18" s="265"/>
      <c r="K18" s="265"/>
      <c r="L18" s="265"/>
      <c r="M18" s="91"/>
      <c r="N18" s="266" t="s">
        <v>17</v>
      </c>
      <c r="O18" s="266"/>
      <c r="P18" s="266"/>
      <c r="Q18" s="139"/>
      <c r="R18" s="178">
        <f>Overview!$AN$25</f>
        <v>0</v>
      </c>
      <c r="S18" s="179">
        <f>Overview!$AO$25</f>
        <v>0</v>
      </c>
    </row>
    <row r="19" spans="1:19" ht="15.75" thickBot="1" x14ac:dyDescent="0.3">
      <c r="A19" s="230">
        <v>1764.83</v>
      </c>
      <c r="B19" s="225" t="s">
        <v>195</v>
      </c>
      <c r="C19" s="225" t="s">
        <v>168</v>
      </c>
      <c r="D19" s="212"/>
      <c r="E19" s="213"/>
      <c r="F19" s="103">
        <f t="shared" si="0"/>
        <v>0</v>
      </c>
      <c r="G19" s="104">
        <f t="shared" si="1"/>
        <v>0</v>
      </c>
      <c r="I19" s="91"/>
      <c r="J19" s="91"/>
      <c r="K19" s="91"/>
      <c r="L19" s="91"/>
      <c r="M19" s="91"/>
      <c r="N19" s="140" t="e">
        <f>N6*1000/N17</f>
        <v>#DIV/0!</v>
      </c>
      <c r="O19" s="141" t="s">
        <v>164</v>
      </c>
      <c r="P19" s="142" t="e">
        <f>N19*SQRT((P6/N6)^2+(P17/N17)^2)</f>
        <v>#DIV/0!</v>
      </c>
      <c r="Q19" s="139"/>
      <c r="R19" s="143"/>
      <c r="S19" s="144"/>
    </row>
    <row r="20" spans="1:19" ht="15.75" thickBot="1" x14ac:dyDescent="0.3">
      <c r="A20" s="226">
        <v>2615.8200000000002</v>
      </c>
      <c r="B20" s="229" t="s">
        <v>190</v>
      </c>
      <c r="C20" s="229" t="s">
        <v>177</v>
      </c>
      <c r="D20" s="214"/>
      <c r="E20" s="215"/>
      <c r="F20" s="145">
        <f t="shared" si="0"/>
        <v>0</v>
      </c>
      <c r="G20" s="146">
        <f t="shared" si="1"/>
        <v>0</v>
      </c>
      <c r="I20" s="254" t="s">
        <v>207</v>
      </c>
      <c r="J20" s="254"/>
      <c r="K20" s="254"/>
      <c r="L20" s="254"/>
      <c r="M20" s="91"/>
      <c r="N20" s="255" t="s">
        <v>230</v>
      </c>
      <c r="O20" s="255"/>
      <c r="P20" s="255"/>
      <c r="Q20" s="147"/>
      <c r="R20" s="221" t="str">
        <f>Overview!$AL$25</f>
        <v>Quartz</v>
      </c>
      <c r="S20" s="223">
        <f>Overview!$AP$25</f>
        <v>0</v>
      </c>
    </row>
    <row r="25" spans="1:19" x14ac:dyDescent="0.25">
      <c r="I25" s="45"/>
    </row>
    <row r="29" spans="1:19" x14ac:dyDescent="0.25">
      <c r="H29" s="216"/>
    </row>
    <row r="31" spans="1:19" x14ac:dyDescent="0.25">
      <c r="K31" s="171"/>
    </row>
  </sheetData>
  <sheetProtection sheet="1" objects="1" scenarios="1"/>
  <protectedRanges>
    <protectedRange sqref="B3:B20" name="Intervalo1"/>
  </protectedRanges>
  <mergeCells count="28">
    <mergeCell ref="B1:B2"/>
    <mergeCell ref="C1:C2"/>
    <mergeCell ref="F1:F2"/>
    <mergeCell ref="G1:G2"/>
    <mergeCell ref="I1:L1"/>
    <mergeCell ref="N1:P1"/>
    <mergeCell ref="R1:S1"/>
    <mergeCell ref="R2:S2"/>
    <mergeCell ref="N3:P3"/>
    <mergeCell ref="R3:S3"/>
    <mergeCell ref="I4:L4"/>
    <mergeCell ref="R4:S4"/>
    <mergeCell ref="N5:P5"/>
    <mergeCell ref="R5:S5"/>
    <mergeCell ref="R6:S6"/>
    <mergeCell ref="R16:S16"/>
    <mergeCell ref="I18:L18"/>
    <mergeCell ref="N18:P18"/>
    <mergeCell ref="I7:L7"/>
    <mergeCell ref="I11:L12"/>
    <mergeCell ref="I20:L20"/>
    <mergeCell ref="N20:P20"/>
    <mergeCell ref="N7:P7"/>
    <mergeCell ref="N9:P9"/>
    <mergeCell ref="N12:P12"/>
    <mergeCell ref="N11:P11"/>
    <mergeCell ref="N14:P14"/>
    <mergeCell ref="N16:P16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EEC376F7-E24C-4044-A6C2-EAF9C272CEC5}">
          <x14:formula1>
            <xm:f>'Occult Data'!$O$1:$O$2</xm:f>
          </x14:formula1>
          <xm:sqref>B18</xm:sqref>
        </x14:dataValidation>
        <x14:dataValidation type="list" allowBlank="1" showInputMessage="1" showErrorMessage="1" xr:uid="{DBBC40DC-5EDB-44EA-9762-876D7D9E2574}">
          <x14:formula1>
            <xm:f>'Occult Data'!$N$1:$N$2</xm:f>
          </x14:formula1>
          <xm:sqref>B3</xm:sqref>
        </x14:dataValidation>
        <x14:dataValidation type="list" allowBlank="1" showInputMessage="1" showErrorMessage="1" xr:uid="{A4134EA8-617E-4229-A676-558E0184C3C8}">
          <x14:formula1>
            <xm:f>'Occult Data'!$M$1:$M$2</xm:f>
          </x14:formula1>
          <xm:sqref>B4:B5</xm:sqref>
        </x14:dataValidation>
        <x14:dataValidation type="list" allowBlank="1" showInputMessage="1" showErrorMessage="1" xr:uid="{1113ABFF-38CA-4DFA-AF8B-6697BC09F44D}">
          <x14:formula1>
            <xm:f>'Occult Data'!$L$1:$L$2</xm:f>
          </x14:formula1>
          <xm:sqref>B7</xm:sqref>
        </x14:dataValidation>
        <x14:dataValidation type="list" allowBlank="1" showInputMessage="1" showErrorMessage="1" xr:uid="{B4C825E7-40EE-4732-927B-2937485A28A0}">
          <x14:formula1>
            <xm:f>'Occult Data'!$K$1:$K$2</xm:f>
          </x14:formula1>
          <xm:sqref>B12 B10</xm:sqref>
        </x14:dataValidation>
        <x14:dataValidation type="list" allowBlank="1" showInputMessage="1" showErrorMessage="1" xr:uid="{A69C6A2C-729A-4817-9188-FEBC60F92F55}">
          <x14:formula1>
            <xm:f>'Occult Data'!$J$1:$J$2</xm:f>
          </x14:formula1>
          <xm:sqref>B19 B17 B14</xm:sqref>
        </x14:dataValidation>
        <x14:dataValidation type="list" allowBlank="1" showInputMessage="1" showErrorMessage="1" xr:uid="{61FEBC58-AD0E-440C-AC6B-C151640741E3}">
          <x14:formula1>
            <xm:f>'Occult Data'!$I$1:$I$2</xm:f>
          </x14:formula1>
          <xm:sqref>B9</xm:sqref>
        </x14:dataValidation>
        <x14:dataValidation type="list" allowBlank="1" showInputMessage="1" showErrorMessage="1" xr:uid="{CDC75A3B-8A26-4F8B-910A-D3DCBE11AA76}">
          <x14:formula1>
            <xm:f>'Occult Data'!$H$1:$H$2</xm:f>
          </x14:formula1>
          <xm:sqref>B6 B8 B11 B15:B16</xm:sqref>
        </x14:dataValidation>
        <x14:dataValidation type="list" allowBlank="1" showInputMessage="1" showErrorMessage="1" xr:uid="{9F522C1F-F855-4EF4-B823-521E0003EC6E}">
          <x14:formula1>
            <xm:f>'Occult Data'!$G$1:$G$2</xm:f>
          </x14:formula1>
          <xm:sqref>B20 B13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S31"/>
  <sheetViews>
    <sheetView zoomScaleNormal="100" workbookViewId="0">
      <selection activeCell="B3" sqref="B3:B20"/>
    </sheetView>
  </sheetViews>
  <sheetFormatPr defaultColWidth="11.5703125" defaultRowHeight="15" x14ac:dyDescent="0.25"/>
  <cols>
    <col min="1" max="1" width="9.28515625" customWidth="1"/>
    <col min="2" max="2" width="8.28515625" customWidth="1"/>
    <col min="3" max="3" width="6.85546875" customWidth="1"/>
    <col min="4" max="4" width="11.85546875" customWidth="1"/>
    <col min="5" max="5" width="13.140625" customWidth="1"/>
    <col min="6" max="6" width="10.85546875" customWidth="1"/>
    <col min="7" max="7" width="11.28515625" customWidth="1"/>
    <col min="8" max="8" width="3.140625" customWidth="1"/>
    <col min="9" max="9" width="15.28515625" customWidth="1"/>
    <col min="10" max="10" width="10.7109375" customWidth="1"/>
    <col min="11" max="11" width="13.140625" customWidth="1"/>
    <col min="13" max="13" width="3.140625" customWidth="1"/>
    <col min="14" max="14" width="11.7109375" customWidth="1"/>
    <col min="15" max="16" width="10" customWidth="1"/>
    <col min="17" max="17" width="3.140625" customWidth="1"/>
    <col min="18" max="18" width="14.28515625" customWidth="1"/>
    <col min="19" max="19" width="13.5703125" customWidth="1"/>
    <col min="20" max="64" width="8.7109375" customWidth="1"/>
  </cols>
  <sheetData>
    <row r="1" spans="1:19" ht="13.9" customHeight="1" x14ac:dyDescent="0.25">
      <c r="A1" s="188" t="s">
        <v>152</v>
      </c>
      <c r="B1" s="317" t="s">
        <v>153</v>
      </c>
      <c r="C1" s="317" t="s">
        <v>154</v>
      </c>
      <c r="D1" s="198" t="s">
        <v>155</v>
      </c>
      <c r="E1" s="199" t="s">
        <v>156</v>
      </c>
      <c r="F1" s="318" t="s">
        <v>157</v>
      </c>
      <c r="G1" s="319" t="s">
        <v>158</v>
      </c>
      <c r="H1" s="90"/>
      <c r="I1" s="313" t="s">
        <v>159</v>
      </c>
      <c r="J1" s="313"/>
      <c r="K1" s="313"/>
      <c r="L1" s="313"/>
      <c r="M1" s="91"/>
      <c r="N1" s="313" t="s">
        <v>160</v>
      </c>
      <c r="O1" s="313"/>
      <c r="P1" s="313"/>
      <c r="Q1" s="91"/>
      <c r="R1" s="274" t="s">
        <v>161</v>
      </c>
      <c r="S1" s="274"/>
    </row>
    <row r="2" spans="1:19" ht="15.75" thickBot="1" x14ac:dyDescent="0.3">
      <c r="A2" s="188" t="s">
        <v>162</v>
      </c>
      <c r="B2" s="317"/>
      <c r="C2" s="317"/>
      <c r="D2" s="200" t="s">
        <v>163</v>
      </c>
      <c r="E2" s="201" t="s">
        <v>163</v>
      </c>
      <c r="F2" s="318"/>
      <c r="G2" s="319"/>
      <c r="H2" s="92"/>
      <c r="I2" s="93" t="e">
        <f>SUM(G3,G4,G5,G7,G10,G12,G14,G17,G19)/SUM(F3,F4,F5,F7,F10,F12,F14,F17,F19)</f>
        <v>#DIV/0!</v>
      </c>
      <c r="J2" s="94" t="s">
        <v>164</v>
      </c>
      <c r="K2" s="95" t="e">
        <f>SQRT(1/SUM(F3,F4,F5,F7,F10,F12,F14,F17,F19))</f>
        <v>#DIV/0!</v>
      </c>
      <c r="L2" s="96" t="s">
        <v>165</v>
      </c>
      <c r="M2" s="91"/>
      <c r="N2" s="172">
        <f>Overview!$AA$26</f>
        <v>0.19504856112476671</v>
      </c>
      <c r="O2" s="173" t="s">
        <v>164</v>
      </c>
      <c r="P2" s="174" t="e">
        <f>Overview!$AB$26</f>
        <v>#DIV/0!</v>
      </c>
      <c r="Q2" s="91"/>
      <c r="R2" s="270" t="s">
        <v>166</v>
      </c>
      <c r="S2" s="270"/>
    </row>
    <row r="3" spans="1:19" ht="17.25" x14ac:dyDescent="0.25">
      <c r="A3" s="224">
        <v>46.5</v>
      </c>
      <c r="B3" s="225" t="s">
        <v>167</v>
      </c>
      <c r="C3" s="225" t="s">
        <v>168</v>
      </c>
      <c r="D3" s="212"/>
      <c r="E3" s="213"/>
      <c r="F3" s="97">
        <f t="shared" ref="F3:F20" si="0">IF(B3="-",0,IF(E3&lt;&gt;0,1/E3^2,0))</f>
        <v>0</v>
      </c>
      <c r="G3" s="98">
        <f>IF(D3&lt;&gt;0,D3*F3,0)</f>
        <v>0</v>
      </c>
      <c r="I3" s="99" t="e">
        <f>I2*27/0.33</f>
        <v>#DIV/0!</v>
      </c>
      <c r="J3" s="100" t="s">
        <v>164</v>
      </c>
      <c r="K3" s="101" t="e">
        <f>K2*27/0.33</f>
        <v>#DIV/0!</v>
      </c>
      <c r="L3" s="102" t="s">
        <v>169</v>
      </c>
      <c r="M3" s="91"/>
      <c r="N3" s="316" t="s">
        <v>170</v>
      </c>
      <c r="O3" s="316"/>
      <c r="P3" s="316"/>
      <c r="Q3" s="91"/>
      <c r="R3" s="272" t="s">
        <v>171</v>
      </c>
      <c r="S3" s="272"/>
    </row>
    <row r="4" spans="1:19" x14ac:dyDescent="0.25">
      <c r="A4" s="224">
        <v>63.29</v>
      </c>
      <c r="B4" s="225" t="s">
        <v>172</v>
      </c>
      <c r="C4" s="225" t="s">
        <v>168</v>
      </c>
      <c r="D4" s="212"/>
      <c r="E4" s="213"/>
      <c r="F4" s="103">
        <f t="shared" si="0"/>
        <v>0</v>
      </c>
      <c r="G4" s="104">
        <f>IF(D4&lt;&gt;0,D4*F4,0)</f>
        <v>0</v>
      </c>
      <c r="I4" s="313" t="s">
        <v>173</v>
      </c>
      <c r="J4" s="313"/>
      <c r="K4" s="313"/>
      <c r="L4" s="313"/>
      <c r="M4" s="91"/>
      <c r="N4" s="172" t="e">
        <f>Overview!$AG$26</f>
        <v>#DIV/0!</v>
      </c>
      <c r="O4" s="173" t="s">
        <v>164</v>
      </c>
      <c r="P4" s="174">
        <f>0.1</f>
        <v>0.1</v>
      </c>
      <c r="Q4" s="91"/>
      <c r="R4" s="270" t="s">
        <v>174</v>
      </c>
      <c r="S4" s="270"/>
    </row>
    <row r="5" spans="1:19" x14ac:dyDescent="0.25">
      <c r="A5" s="230">
        <v>93.31</v>
      </c>
      <c r="B5" s="225" t="s">
        <v>172</v>
      </c>
      <c r="C5" s="225" t="s">
        <v>168</v>
      </c>
      <c r="D5" s="212"/>
      <c r="E5" s="213"/>
      <c r="F5" s="103">
        <f t="shared" si="0"/>
        <v>0</v>
      </c>
      <c r="G5" s="104">
        <f t="shared" ref="G5:G20" si="1">IF(D5&lt;&gt;0,D5*F5,0)</f>
        <v>0</v>
      </c>
      <c r="I5" s="93" t="e">
        <f>SUM(G6,G8,G9,G11,G15,G13,G16,G20)/SUM(F6,F8,F9,F11,F13,F15,F16,F20)</f>
        <v>#DIV/0!</v>
      </c>
      <c r="J5" s="94" t="s">
        <v>164</v>
      </c>
      <c r="K5" s="95" t="e">
        <f>SQRT(1/SUM(F6,F8,F9,F11,F13,F15,F16,F20))</f>
        <v>#DIV/0!</v>
      </c>
      <c r="L5" s="96" t="s">
        <v>165</v>
      </c>
      <c r="M5" s="91"/>
      <c r="N5" s="316" t="s">
        <v>13</v>
      </c>
      <c r="O5" s="316"/>
      <c r="P5" s="316"/>
      <c r="Q5" s="91"/>
      <c r="R5" s="272" t="s">
        <v>175</v>
      </c>
      <c r="S5" s="272"/>
    </row>
    <row r="6" spans="1:19" x14ac:dyDescent="0.25">
      <c r="A6" s="226">
        <v>128.72</v>
      </c>
      <c r="B6" s="227" t="s">
        <v>176</v>
      </c>
      <c r="C6" s="227" t="s">
        <v>177</v>
      </c>
      <c r="D6" s="212"/>
      <c r="E6" s="213"/>
      <c r="F6" s="103">
        <f t="shared" si="0"/>
        <v>0</v>
      </c>
      <c r="G6" s="104">
        <f t="shared" si="1"/>
        <v>0</v>
      </c>
      <c r="I6" s="105" t="e">
        <f>I5*27/0.11</f>
        <v>#DIV/0!</v>
      </c>
      <c r="J6" s="106" t="s">
        <v>164</v>
      </c>
      <c r="K6" s="107" t="e">
        <f>K5*27/0.11</f>
        <v>#DIV/0!</v>
      </c>
      <c r="L6" s="108" t="s">
        <v>169</v>
      </c>
      <c r="M6" s="91"/>
      <c r="N6" s="172">
        <f>Overview!$D$26</f>
        <v>0</v>
      </c>
      <c r="O6" s="173" t="s">
        <v>164</v>
      </c>
      <c r="P6" s="174">
        <f>Overview!$E$26</f>
        <v>0</v>
      </c>
      <c r="Q6" s="91"/>
      <c r="R6" s="273" t="s">
        <v>178</v>
      </c>
      <c r="S6" s="273"/>
    </row>
    <row r="7" spans="1:19" x14ac:dyDescent="0.25">
      <c r="A7" s="230">
        <v>185.76</v>
      </c>
      <c r="B7" s="225" t="s">
        <v>179</v>
      </c>
      <c r="C7" s="225" t="s">
        <v>168</v>
      </c>
      <c r="D7" s="212"/>
      <c r="E7" s="213"/>
      <c r="F7" s="103">
        <f t="shared" si="0"/>
        <v>0</v>
      </c>
      <c r="G7" s="104">
        <f t="shared" si="1"/>
        <v>0</v>
      </c>
      <c r="I7" s="313" t="s">
        <v>180</v>
      </c>
      <c r="J7" s="313"/>
      <c r="K7" s="313"/>
      <c r="L7" s="313"/>
      <c r="M7" s="91"/>
      <c r="N7" s="305" t="s">
        <v>181</v>
      </c>
      <c r="O7" s="306"/>
      <c r="P7" s="307"/>
      <c r="Q7" s="91"/>
      <c r="R7" s="91"/>
      <c r="S7" s="109"/>
    </row>
    <row r="8" spans="1:19" ht="15" customHeight="1" x14ac:dyDescent="0.25">
      <c r="A8" s="226">
        <v>209.42</v>
      </c>
      <c r="B8" s="227" t="s">
        <v>176</v>
      </c>
      <c r="C8" s="227" t="s">
        <v>177</v>
      </c>
      <c r="D8" s="212"/>
      <c r="E8" s="213"/>
      <c r="F8" s="103">
        <f t="shared" si="0"/>
        <v>0</v>
      </c>
      <c r="G8" s="104">
        <f t="shared" si="1"/>
        <v>0</v>
      </c>
      <c r="I8" s="110">
        <f>D18</f>
        <v>0</v>
      </c>
      <c r="J8" s="94" t="s">
        <v>164</v>
      </c>
      <c r="K8" s="94">
        <f>E18</f>
        <v>0</v>
      </c>
      <c r="L8" s="111" t="s">
        <v>165</v>
      </c>
      <c r="M8" s="91"/>
      <c r="N8" s="113" t="e">
        <f>(((0.99685704+-0.23958774*LN(R18)+0.014597508*LN(R18)^2)/(1+-0.24153011*LN(R18)+0.015221787*LN(R18)^2))+((0.99685704+-0.23958774*LN(S18)+0.014597508*LN(S18)^2)/(1+-0.24153011*LN(S18)+0.015221787*LN(S18)^2)))/2</f>
        <v>#NUM!</v>
      </c>
      <c r="O8" s="114" t="s">
        <v>164</v>
      </c>
      <c r="P8" s="115" t="e">
        <f>N8*0.05</f>
        <v>#NUM!</v>
      </c>
      <c r="Q8" s="91"/>
      <c r="R8" s="217" t="s">
        <v>189</v>
      </c>
      <c r="S8" s="218" t="s">
        <v>215</v>
      </c>
    </row>
    <row r="9" spans="1:19" x14ac:dyDescent="0.25">
      <c r="A9" s="228">
        <v>238.71</v>
      </c>
      <c r="B9" s="227" t="s">
        <v>183</v>
      </c>
      <c r="C9" s="227" t="s">
        <v>177</v>
      </c>
      <c r="D9" s="212"/>
      <c r="E9" s="213"/>
      <c r="F9" s="103">
        <f t="shared" si="0"/>
        <v>0</v>
      </c>
      <c r="G9" s="104">
        <f t="shared" si="1"/>
        <v>0</v>
      </c>
      <c r="I9" s="112">
        <f>I8*27*1224</f>
        <v>0</v>
      </c>
      <c r="J9" s="107" t="s">
        <v>164</v>
      </c>
      <c r="K9" s="107">
        <f>K8*27*1224</f>
        <v>0</v>
      </c>
      <c r="L9" s="108" t="s">
        <v>169</v>
      </c>
      <c r="M9" s="91"/>
      <c r="N9" s="305" t="s">
        <v>187</v>
      </c>
      <c r="O9" s="306"/>
      <c r="P9" s="307"/>
      <c r="Q9" s="91"/>
      <c r="R9" s="116" t="s">
        <v>184</v>
      </c>
      <c r="S9" s="117">
        <v>0.03</v>
      </c>
    </row>
    <row r="10" spans="1:19" x14ac:dyDescent="0.25">
      <c r="A10" s="224">
        <v>295.10000000000002</v>
      </c>
      <c r="B10" s="225" t="s">
        <v>185</v>
      </c>
      <c r="C10" s="225" t="s">
        <v>168</v>
      </c>
      <c r="D10" s="212"/>
      <c r="E10" s="213"/>
      <c r="F10" s="103">
        <f t="shared" si="0"/>
        <v>0</v>
      </c>
      <c r="G10" s="104">
        <f t="shared" si="1"/>
        <v>0</v>
      </c>
      <c r="I10" s="118">
        <f>I9*100/1000000</f>
        <v>0</v>
      </c>
      <c r="J10" s="119" t="s">
        <v>164</v>
      </c>
      <c r="K10" s="119">
        <f>K9*100/1000000</f>
        <v>0</v>
      </c>
      <c r="L10" s="108" t="s">
        <v>186</v>
      </c>
      <c r="M10" s="91"/>
      <c r="N10" s="122">
        <f>IF(S20="on",IF(R20="Feldspar",12.5*0.7982*(1-((((0.99685704+-0.23958774*LN(R18)+0.014597508*LN(R18)^2)/(1+-0.24153011*LN(R18)+0.015221787*LN(R18)^2))+((0.99685704+-0.23958774*LN(S18)+0.014597508*LN(S18)^2)/(1+-0.24153011*LN(S18)+0.015221787*LN(S18)^2)))/2)),0.01),0)</f>
        <v>0</v>
      </c>
      <c r="O10" s="123" t="s">
        <v>164</v>
      </c>
      <c r="P10" s="121">
        <f>IF(S20="on",IF(R20="Feldspar",N10*SQRT((0.12/12.5)^2+(0.039/0.7982)^2 + (P8/(N8))^2),0.002),0)</f>
        <v>0</v>
      </c>
      <c r="Q10" s="91"/>
      <c r="R10" s="120" t="s">
        <v>188</v>
      </c>
      <c r="S10" s="121">
        <v>0.04</v>
      </c>
    </row>
    <row r="11" spans="1:19" x14ac:dyDescent="0.25">
      <c r="A11" s="226">
        <v>338.21</v>
      </c>
      <c r="B11" s="227" t="s">
        <v>176</v>
      </c>
      <c r="C11" s="227" t="s">
        <v>177</v>
      </c>
      <c r="D11" s="212"/>
      <c r="E11" s="213"/>
      <c r="F11" s="103">
        <f t="shared" si="0"/>
        <v>0</v>
      </c>
      <c r="G11" s="104">
        <f t="shared" si="1"/>
        <v>0</v>
      </c>
      <c r="I11" s="314" t="s">
        <v>52</v>
      </c>
      <c r="J11" s="314"/>
      <c r="K11" s="314"/>
      <c r="L11" s="315"/>
      <c r="M11" s="91"/>
      <c r="N11" s="280" t="s">
        <v>214</v>
      </c>
      <c r="O11" s="281"/>
      <c r="P11" s="282"/>
      <c r="Q11" s="91"/>
      <c r="R11" s="189" t="s">
        <v>189</v>
      </c>
      <c r="S11" s="175">
        <f>IF(Overview!AM26="silt",IF(Overview!K26="lin",0.03,IF(Overview!K26="exp",0.04,"missing info")),0)</f>
        <v>0</v>
      </c>
    </row>
    <row r="12" spans="1:19" x14ac:dyDescent="0.25">
      <c r="A12" s="224">
        <v>351.85</v>
      </c>
      <c r="B12" s="225" t="s">
        <v>185</v>
      </c>
      <c r="C12" s="225" t="s">
        <v>168</v>
      </c>
      <c r="D12" s="212"/>
      <c r="E12" s="213"/>
      <c r="F12" s="103">
        <f t="shared" si="0"/>
        <v>0</v>
      </c>
      <c r="G12" s="104">
        <f t="shared" si="1"/>
        <v>0</v>
      </c>
      <c r="I12" s="314"/>
      <c r="J12" s="314"/>
      <c r="K12" s="314"/>
      <c r="L12" s="315"/>
      <c r="M12" s="91"/>
      <c r="N12" s="305" t="s">
        <v>216</v>
      </c>
      <c r="O12" s="306"/>
      <c r="P12" s="307"/>
      <c r="Q12" s="91"/>
      <c r="R12" s="91"/>
      <c r="S12" s="109"/>
    </row>
    <row r="13" spans="1:19" x14ac:dyDescent="0.25">
      <c r="A13" s="228">
        <v>583.17999999999995</v>
      </c>
      <c r="B13" s="229" t="s">
        <v>190</v>
      </c>
      <c r="C13" s="227" t="s">
        <v>177</v>
      </c>
      <c r="D13" s="212"/>
      <c r="E13" s="213"/>
      <c r="F13" s="103">
        <f t="shared" si="0"/>
        <v>0</v>
      </c>
      <c r="G13" s="104">
        <f t="shared" si="1"/>
        <v>0</v>
      </c>
      <c r="I13" s="124"/>
      <c r="J13" s="125" t="s">
        <v>191</v>
      </c>
      <c r="K13" s="125" t="s">
        <v>192</v>
      </c>
      <c r="L13" s="126" t="s">
        <v>193</v>
      </c>
      <c r="M13" s="91"/>
      <c r="N13" s="130" t="e">
        <f>D7/(D4+D5)</f>
        <v>#DIV/0!</v>
      </c>
      <c r="O13" s="123" t="s">
        <v>164</v>
      </c>
      <c r="P13" s="131" t="e">
        <f>SQRT((E7^2/(D4+D5)^2)+(D7^2*(E4^2+E5^2)/(D4+D5)^4))</f>
        <v>#DIV/0!</v>
      </c>
      <c r="Q13" s="91"/>
      <c r="R13" s="190" t="s">
        <v>194</v>
      </c>
      <c r="S13" s="176">
        <f>Overview!$N$26</f>
        <v>0</v>
      </c>
    </row>
    <row r="14" spans="1:19" x14ac:dyDescent="0.25">
      <c r="A14" s="224">
        <v>609.22</v>
      </c>
      <c r="B14" s="225" t="s">
        <v>195</v>
      </c>
      <c r="C14" s="225" t="s">
        <v>168</v>
      </c>
      <c r="D14" s="212"/>
      <c r="E14" s="213"/>
      <c r="F14" s="103">
        <f t="shared" si="0"/>
        <v>0</v>
      </c>
      <c r="G14" s="104">
        <f t="shared" si="1"/>
        <v>0</v>
      </c>
      <c r="I14" s="127" t="s">
        <v>196</v>
      </c>
      <c r="J14" s="128" t="e">
        <f>(I6*0.0479)+(I3*0.1116)+(I10*0.2491)</f>
        <v>#DIV/0!</v>
      </c>
      <c r="K14" s="128" t="e">
        <f>(I6*0.0277*(1-0.171))+(I3*0.1457*(1-0.117))+(I10*(0.7982+0.019)*(1-0.0494))</f>
        <v>#DIV/0!</v>
      </c>
      <c r="L14" s="129" t="e">
        <f>(I6*0.644*S11)+(I3*2.22*S11)</f>
        <v>#DIV/0!</v>
      </c>
      <c r="M14" s="91"/>
      <c r="N14" s="308" t="s">
        <v>217</v>
      </c>
      <c r="O14" s="309"/>
      <c r="P14" s="310"/>
      <c r="Q14" s="91"/>
      <c r="R14" s="191" t="s">
        <v>197</v>
      </c>
      <c r="S14" s="177">
        <f>Overview!$O$26</f>
        <v>0</v>
      </c>
    </row>
    <row r="15" spans="1:19" x14ac:dyDescent="0.25">
      <c r="A15" s="228">
        <v>911.1</v>
      </c>
      <c r="B15" s="227" t="s">
        <v>176</v>
      </c>
      <c r="C15" s="227" t="s">
        <v>177</v>
      </c>
      <c r="D15" s="212"/>
      <c r="E15" s="213"/>
      <c r="F15" s="103">
        <f t="shared" si="0"/>
        <v>0</v>
      </c>
      <c r="G15" s="104">
        <f t="shared" si="1"/>
        <v>0</v>
      </c>
      <c r="I15" s="127" t="s">
        <v>198</v>
      </c>
      <c r="J15" s="128" t="e">
        <f>SQRT((0.0479*K6)^2+(0.1116*K3)^2+(0.2491*K10)^2)</f>
        <v>#DIV/0!</v>
      </c>
      <c r="K15" s="128" t="e">
        <f>SQRT((0.0277*(1-0.171)*K6)^2+(I6*0.0277*0.013)^2+(0.1457*(1-0.117)*K3)^2+(I3*0.1457*0.011)^2+(0.801*(1-0.0494)*K10)^2+(I10*0.801*0.007)^2)</f>
        <v>#DIV/0!</v>
      </c>
      <c r="L15" s="132" t="e">
        <f>IF(L14=0,0,(SQRT((K6*0.644)^2+(K3*2.22)^2)*S11))</f>
        <v>#DIV/0!</v>
      </c>
      <c r="M15" s="91"/>
      <c r="N15" s="219" t="e">
        <f>D9/(D6+D8+D11+D15+D16)</f>
        <v>#DIV/0!</v>
      </c>
      <c r="O15" s="123" t="s">
        <v>164</v>
      </c>
      <c r="P15" s="220" t="e">
        <f>SQRT((E9^2/(D6+D8+D11+D15+D16)^2)+(D9^2*(E6^2+E8^2+E11^2+E15^2+E16^2)/(D6+D8+D11+D15+D16)^4))</f>
        <v>#DIV/0!</v>
      </c>
      <c r="Q15" s="91"/>
      <c r="R15" s="91"/>
      <c r="S15" s="109"/>
    </row>
    <row r="16" spans="1:19" x14ac:dyDescent="0.25">
      <c r="A16" s="226">
        <v>968.93</v>
      </c>
      <c r="B16" s="227" t="s">
        <v>176</v>
      </c>
      <c r="C16" s="227" t="s">
        <v>177</v>
      </c>
      <c r="D16" s="212"/>
      <c r="E16" s="213"/>
      <c r="F16" s="103">
        <f t="shared" si="0"/>
        <v>0</v>
      </c>
      <c r="G16" s="104">
        <f t="shared" si="1"/>
        <v>0</v>
      </c>
      <c r="I16" s="127" t="s">
        <v>199</v>
      </c>
      <c r="J16" s="128" t="e">
        <f>J14/(1+1.14*N4)</f>
        <v>#DIV/0!</v>
      </c>
      <c r="K16" s="128" t="e">
        <f>K14/(1+1.25*N4)</f>
        <v>#DIV/0!</v>
      </c>
      <c r="L16" s="129" t="e">
        <f>L14/(1+1.5*N4)</f>
        <v>#DIV/0!</v>
      </c>
      <c r="M16" s="91"/>
      <c r="N16" s="262" t="s">
        <v>200</v>
      </c>
      <c r="O16" s="262"/>
      <c r="P16" s="262"/>
      <c r="Q16" s="133"/>
      <c r="R16" s="311" t="s">
        <v>201</v>
      </c>
      <c r="S16" s="312"/>
    </row>
    <row r="17" spans="1:19" ht="15.75" thickBot="1" x14ac:dyDescent="0.3">
      <c r="A17" s="230">
        <v>1120.1600000000001</v>
      </c>
      <c r="B17" s="225" t="s">
        <v>195</v>
      </c>
      <c r="C17" s="225" t="s">
        <v>168</v>
      </c>
      <c r="D17" s="212"/>
      <c r="E17" s="213"/>
      <c r="F17" s="103">
        <f t="shared" si="0"/>
        <v>0</v>
      </c>
      <c r="G17" s="104">
        <f t="shared" si="1"/>
        <v>0</v>
      </c>
      <c r="I17" s="134" t="s">
        <v>202</v>
      </c>
      <c r="J17" s="135" t="e">
        <f>SQRT(((J15/(1+1.14*N4))^2+((J14*1.14*P4)/(1+1.14*N4)^2)^2))</f>
        <v>#DIV/0!</v>
      </c>
      <c r="K17" s="135" t="e">
        <f>SQRT((K15/(1+1.25*N4))^2+((K14*1.25*P4)/(1+1.25*N4)^2)^2)</f>
        <v>#DIV/0!</v>
      </c>
      <c r="L17" s="136" t="e">
        <f>SQRT((L15/(1+1.5*N4))^2+((L14*1.5*P4)/(1+1.5*N4)^2)^2)</f>
        <v>#DIV/0!</v>
      </c>
      <c r="M17" s="91"/>
      <c r="N17" s="137" t="e">
        <f>J16+K16+L16+N2+N10</f>
        <v>#DIV/0!</v>
      </c>
      <c r="O17" s="94" t="s">
        <v>164</v>
      </c>
      <c r="P17" s="138" t="e">
        <f>SQRT(J17^2+K17^2+L17^2+P2^2+P10^2)</f>
        <v>#DIV/0!</v>
      </c>
      <c r="Q17" s="139"/>
      <c r="R17" s="192" t="s">
        <v>203</v>
      </c>
      <c r="S17" s="193" t="s">
        <v>204</v>
      </c>
    </row>
    <row r="18" spans="1:19" x14ac:dyDescent="0.25">
      <c r="A18" s="231">
        <v>1460.91</v>
      </c>
      <c r="B18" s="232" t="s">
        <v>205</v>
      </c>
      <c r="C18" s="232" t="s">
        <v>180</v>
      </c>
      <c r="D18" s="212"/>
      <c r="E18" s="213"/>
      <c r="F18" s="103">
        <f t="shared" si="0"/>
        <v>0</v>
      </c>
      <c r="G18" s="104">
        <f t="shared" si="1"/>
        <v>0</v>
      </c>
      <c r="I18" s="265" t="s">
        <v>206</v>
      </c>
      <c r="J18" s="265"/>
      <c r="K18" s="265"/>
      <c r="L18" s="265"/>
      <c r="M18" s="91"/>
      <c r="N18" s="266" t="s">
        <v>17</v>
      </c>
      <c r="O18" s="266"/>
      <c r="P18" s="266"/>
      <c r="Q18" s="139"/>
      <c r="R18" s="178">
        <f>Overview!$AN$26</f>
        <v>0</v>
      </c>
      <c r="S18" s="179">
        <f>Overview!$AO$26</f>
        <v>0</v>
      </c>
    </row>
    <row r="19" spans="1:19" ht="15.75" thickBot="1" x14ac:dyDescent="0.3">
      <c r="A19" s="230">
        <v>1764.83</v>
      </c>
      <c r="B19" s="225" t="s">
        <v>195</v>
      </c>
      <c r="C19" s="225" t="s">
        <v>168</v>
      </c>
      <c r="D19" s="212"/>
      <c r="E19" s="213"/>
      <c r="F19" s="103">
        <f t="shared" si="0"/>
        <v>0</v>
      </c>
      <c r="G19" s="104">
        <f t="shared" si="1"/>
        <v>0</v>
      </c>
      <c r="I19" s="91"/>
      <c r="J19" s="91"/>
      <c r="K19" s="91"/>
      <c r="L19" s="91"/>
      <c r="M19" s="91"/>
      <c r="N19" s="140" t="e">
        <f>N6*1000/N17</f>
        <v>#DIV/0!</v>
      </c>
      <c r="O19" s="141" t="s">
        <v>164</v>
      </c>
      <c r="P19" s="142" t="e">
        <f>N19*SQRT((P6/N6)^2+(P17/N17)^2)</f>
        <v>#DIV/0!</v>
      </c>
      <c r="Q19" s="139"/>
      <c r="R19" s="143"/>
      <c r="S19" s="144"/>
    </row>
    <row r="20" spans="1:19" ht="15.75" thickBot="1" x14ac:dyDescent="0.3">
      <c r="A20" s="226">
        <v>2615.8200000000002</v>
      </c>
      <c r="B20" s="229" t="s">
        <v>190</v>
      </c>
      <c r="C20" s="229" t="s">
        <v>177</v>
      </c>
      <c r="D20" s="214"/>
      <c r="E20" s="215"/>
      <c r="F20" s="145">
        <f t="shared" si="0"/>
        <v>0</v>
      </c>
      <c r="G20" s="146">
        <f t="shared" si="1"/>
        <v>0</v>
      </c>
      <c r="I20" s="254" t="s">
        <v>207</v>
      </c>
      <c r="J20" s="254"/>
      <c r="K20" s="254"/>
      <c r="L20" s="254"/>
      <c r="M20" s="91"/>
      <c r="N20" s="255" t="s">
        <v>230</v>
      </c>
      <c r="O20" s="255"/>
      <c r="P20" s="255"/>
      <c r="Q20" s="147"/>
      <c r="R20" s="221" t="str">
        <f>Overview!$AL$26</f>
        <v>Quartz</v>
      </c>
      <c r="S20" s="223">
        <f>Overview!$AP$26</f>
        <v>0</v>
      </c>
    </row>
    <row r="25" spans="1:19" x14ac:dyDescent="0.25">
      <c r="I25" s="45"/>
    </row>
    <row r="29" spans="1:19" x14ac:dyDescent="0.25">
      <c r="H29" s="216"/>
    </row>
    <row r="31" spans="1:19" x14ac:dyDescent="0.25">
      <c r="K31" s="171"/>
    </row>
  </sheetData>
  <sheetProtection sheet="1" objects="1" scenarios="1"/>
  <protectedRanges>
    <protectedRange sqref="B3:B20" name="Intervalo1"/>
  </protectedRanges>
  <mergeCells count="28">
    <mergeCell ref="B1:B2"/>
    <mergeCell ref="C1:C2"/>
    <mergeCell ref="F1:F2"/>
    <mergeCell ref="G1:G2"/>
    <mergeCell ref="I1:L1"/>
    <mergeCell ref="N1:P1"/>
    <mergeCell ref="R1:S1"/>
    <mergeCell ref="R2:S2"/>
    <mergeCell ref="N3:P3"/>
    <mergeCell ref="R3:S3"/>
    <mergeCell ref="I4:L4"/>
    <mergeCell ref="R4:S4"/>
    <mergeCell ref="N5:P5"/>
    <mergeCell ref="R5:S5"/>
    <mergeCell ref="R6:S6"/>
    <mergeCell ref="R16:S16"/>
    <mergeCell ref="I18:L18"/>
    <mergeCell ref="N18:P18"/>
    <mergeCell ref="I7:L7"/>
    <mergeCell ref="I11:L12"/>
    <mergeCell ref="I20:L20"/>
    <mergeCell ref="N20:P20"/>
    <mergeCell ref="N7:P7"/>
    <mergeCell ref="N9:P9"/>
    <mergeCell ref="N12:P12"/>
    <mergeCell ref="N11:P11"/>
    <mergeCell ref="N14:P14"/>
    <mergeCell ref="N16:P16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268C7C9F-578A-4083-B61A-1E9C1D6AB537}">
          <x14:formula1>
            <xm:f>'Occult Data'!$O$1:$O$2</xm:f>
          </x14:formula1>
          <xm:sqref>B18</xm:sqref>
        </x14:dataValidation>
        <x14:dataValidation type="list" allowBlank="1" showInputMessage="1" showErrorMessage="1" xr:uid="{18ADD3DB-C845-45B3-A6D9-762D9CCF7663}">
          <x14:formula1>
            <xm:f>'Occult Data'!$N$1:$N$2</xm:f>
          </x14:formula1>
          <xm:sqref>B3</xm:sqref>
        </x14:dataValidation>
        <x14:dataValidation type="list" allowBlank="1" showInputMessage="1" showErrorMessage="1" xr:uid="{0DD447D6-3A79-49E2-85EB-F724F644FADB}">
          <x14:formula1>
            <xm:f>'Occult Data'!$M$1:$M$2</xm:f>
          </x14:formula1>
          <xm:sqref>B4:B5</xm:sqref>
        </x14:dataValidation>
        <x14:dataValidation type="list" allowBlank="1" showInputMessage="1" showErrorMessage="1" xr:uid="{90DE4587-1901-4D43-9AF5-A2FEA3F29E85}">
          <x14:formula1>
            <xm:f>'Occult Data'!$L$1:$L$2</xm:f>
          </x14:formula1>
          <xm:sqref>B7</xm:sqref>
        </x14:dataValidation>
        <x14:dataValidation type="list" allowBlank="1" showInputMessage="1" showErrorMessage="1" xr:uid="{D8202D04-1E89-4098-B6B7-13DABEF64A5B}">
          <x14:formula1>
            <xm:f>'Occult Data'!$K$1:$K$2</xm:f>
          </x14:formula1>
          <xm:sqref>B12 B10</xm:sqref>
        </x14:dataValidation>
        <x14:dataValidation type="list" allowBlank="1" showInputMessage="1" showErrorMessage="1" xr:uid="{30456805-F554-4FC3-A929-96346733F918}">
          <x14:formula1>
            <xm:f>'Occult Data'!$J$1:$J$2</xm:f>
          </x14:formula1>
          <xm:sqref>B19 B17 B14</xm:sqref>
        </x14:dataValidation>
        <x14:dataValidation type="list" allowBlank="1" showInputMessage="1" showErrorMessage="1" xr:uid="{2F7A9D08-803F-46E6-BCC6-645FDCBC1BCB}">
          <x14:formula1>
            <xm:f>'Occult Data'!$I$1:$I$2</xm:f>
          </x14:formula1>
          <xm:sqref>B9</xm:sqref>
        </x14:dataValidation>
        <x14:dataValidation type="list" allowBlank="1" showInputMessage="1" showErrorMessage="1" xr:uid="{993E0255-9B1D-403A-B597-19E8264E63E0}">
          <x14:formula1>
            <xm:f>'Occult Data'!$H$1:$H$2</xm:f>
          </x14:formula1>
          <xm:sqref>B6 B8 B11 B15:B16</xm:sqref>
        </x14:dataValidation>
        <x14:dataValidation type="list" allowBlank="1" showInputMessage="1" showErrorMessage="1" xr:uid="{7818526A-9A53-4610-AD9D-992B4FA7C46A}">
          <x14:formula1>
            <xm:f>'Occult Data'!$G$1:$G$2</xm:f>
          </x14:formula1>
          <xm:sqref>B20 B13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S31"/>
  <sheetViews>
    <sheetView zoomScaleNormal="100" workbookViewId="0">
      <selection activeCell="B3" sqref="B3:B20"/>
    </sheetView>
  </sheetViews>
  <sheetFormatPr defaultColWidth="11.5703125" defaultRowHeight="15" x14ac:dyDescent="0.25"/>
  <cols>
    <col min="1" max="1" width="9.28515625" customWidth="1"/>
    <col min="2" max="2" width="8.28515625" customWidth="1"/>
    <col min="3" max="3" width="6.85546875" customWidth="1"/>
    <col min="4" max="4" width="11.85546875" customWidth="1"/>
    <col min="5" max="5" width="13.140625" customWidth="1"/>
    <col min="6" max="6" width="10.85546875" customWidth="1"/>
    <col min="7" max="7" width="11.28515625" customWidth="1"/>
    <col min="8" max="8" width="3.140625" customWidth="1"/>
    <col min="9" max="9" width="15.28515625" customWidth="1"/>
    <col min="10" max="10" width="10.7109375" customWidth="1"/>
    <col min="11" max="11" width="13.140625" customWidth="1"/>
    <col min="13" max="13" width="3.140625" customWidth="1"/>
    <col min="14" max="14" width="11.7109375" customWidth="1"/>
    <col min="15" max="16" width="10" customWidth="1"/>
    <col min="17" max="17" width="3.140625" customWidth="1"/>
    <col min="18" max="18" width="14.28515625" customWidth="1"/>
    <col min="19" max="19" width="13.5703125" customWidth="1"/>
    <col min="20" max="64" width="8.7109375" customWidth="1"/>
  </cols>
  <sheetData>
    <row r="1" spans="1:19" ht="13.9" customHeight="1" x14ac:dyDescent="0.25">
      <c r="A1" s="188" t="s">
        <v>152</v>
      </c>
      <c r="B1" s="317" t="s">
        <v>153</v>
      </c>
      <c r="C1" s="317" t="s">
        <v>154</v>
      </c>
      <c r="D1" s="198" t="s">
        <v>155</v>
      </c>
      <c r="E1" s="199" t="s">
        <v>156</v>
      </c>
      <c r="F1" s="318" t="s">
        <v>157</v>
      </c>
      <c r="G1" s="319" t="s">
        <v>158</v>
      </c>
      <c r="H1" s="90"/>
      <c r="I1" s="313" t="s">
        <v>159</v>
      </c>
      <c r="J1" s="313"/>
      <c r="K1" s="313"/>
      <c r="L1" s="313"/>
      <c r="M1" s="91"/>
      <c r="N1" s="313" t="s">
        <v>160</v>
      </c>
      <c r="O1" s="313"/>
      <c r="P1" s="313"/>
      <c r="Q1" s="91"/>
      <c r="R1" s="274" t="s">
        <v>161</v>
      </c>
      <c r="S1" s="274"/>
    </row>
    <row r="2" spans="1:19" ht="15.75" thickBot="1" x14ac:dyDescent="0.3">
      <c r="A2" s="188" t="s">
        <v>162</v>
      </c>
      <c r="B2" s="317"/>
      <c r="C2" s="317"/>
      <c r="D2" s="200" t="s">
        <v>163</v>
      </c>
      <c r="E2" s="201" t="s">
        <v>163</v>
      </c>
      <c r="F2" s="318"/>
      <c r="G2" s="319"/>
      <c r="H2" s="92"/>
      <c r="I2" s="93" t="e">
        <f>SUM(G3,G4,G5,G7,G10,G12,G14,G17,G19)/SUM(F3,F4,F5,F7,F10,F12,F14,F17,F19)</f>
        <v>#DIV/0!</v>
      </c>
      <c r="J2" s="94" t="s">
        <v>164</v>
      </c>
      <c r="K2" s="95" t="e">
        <f>SQRT(1/SUM(F3,F4,F5,F7,F10,F12,F14,F17,F19))</f>
        <v>#DIV/0!</v>
      </c>
      <c r="L2" s="96" t="s">
        <v>165</v>
      </c>
      <c r="M2" s="91"/>
      <c r="N2" s="172">
        <f>Overview!$AA$27</f>
        <v>0.19504856112476671</v>
      </c>
      <c r="O2" s="173" t="s">
        <v>164</v>
      </c>
      <c r="P2" s="174" t="e">
        <f>Overview!$AB$27</f>
        <v>#DIV/0!</v>
      </c>
      <c r="Q2" s="91"/>
      <c r="R2" s="270" t="s">
        <v>166</v>
      </c>
      <c r="S2" s="270"/>
    </row>
    <row r="3" spans="1:19" ht="17.25" x14ac:dyDescent="0.25">
      <c r="A3" s="224">
        <v>46.5</v>
      </c>
      <c r="B3" s="225" t="s">
        <v>167</v>
      </c>
      <c r="C3" s="225" t="s">
        <v>168</v>
      </c>
      <c r="D3" s="212"/>
      <c r="E3" s="213"/>
      <c r="F3" s="97">
        <f t="shared" ref="F3:F20" si="0">IF(B3="-",0,IF(E3&lt;&gt;0,1/E3^2,0))</f>
        <v>0</v>
      </c>
      <c r="G3" s="98">
        <f>IF(D3&lt;&gt;0,D3*F3,0)</f>
        <v>0</v>
      </c>
      <c r="I3" s="99" t="e">
        <f>I2*27/0.33</f>
        <v>#DIV/0!</v>
      </c>
      <c r="J3" s="100" t="s">
        <v>164</v>
      </c>
      <c r="K3" s="101" t="e">
        <f>K2*27/0.33</f>
        <v>#DIV/0!</v>
      </c>
      <c r="L3" s="102" t="s">
        <v>169</v>
      </c>
      <c r="M3" s="91"/>
      <c r="N3" s="316" t="s">
        <v>170</v>
      </c>
      <c r="O3" s="316"/>
      <c r="P3" s="316"/>
      <c r="Q3" s="91"/>
      <c r="R3" s="272" t="s">
        <v>171</v>
      </c>
      <c r="S3" s="272"/>
    </row>
    <row r="4" spans="1:19" x14ac:dyDescent="0.25">
      <c r="A4" s="224">
        <v>63.29</v>
      </c>
      <c r="B4" s="225" t="s">
        <v>172</v>
      </c>
      <c r="C4" s="225" t="s">
        <v>168</v>
      </c>
      <c r="D4" s="212"/>
      <c r="E4" s="213"/>
      <c r="F4" s="103">
        <f t="shared" si="0"/>
        <v>0</v>
      </c>
      <c r="G4" s="104">
        <f>IF(D4&lt;&gt;0,D4*F4,0)</f>
        <v>0</v>
      </c>
      <c r="I4" s="313" t="s">
        <v>173</v>
      </c>
      <c r="J4" s="313"/>
      <c r="K4" s="313"/>
      <c r="L4" s="313"/>
      <c r="M4" s="91"/>
      <c r="N4" s="172" t="e">
        <f>Overview!$AG$27</f>
        <v>#DIV/0!</v>
      </c>
      <c r="O4" s="173" t="s">
        <v>164</v>
      </c>
      <c r="P4" s="174">
        <f>0.1</f>
        <v>0.1</v>
      </c>
      <c r="Q4" s="91"/>
      <c r="R4" s="270" t="s">
        <v>174</v>
      </c>
      <c r="S4" s="270"/>
    </row>
    <row r="5" spans="1:19" x14ac:dyDescent="0.25">
      <c r="A5" s="230">
        <v>93.31</v>
      </c>
      <c r="B5" s="225" t="s">
        <v>172</v>
      </c>
      <c r="C5" s="225" t="s">
        <v>168</v>
      </c>
      <c r="D5" s="212"/>
      <c r="E5" s="213"/>
      <c r="F5" s="103">
        <f t="shared" si="0"/>
        <v>0</v>
      </c>
      <c r="G5" s="104">
        <f t="shared" ref="G5:G20" si="1">IF(D5&lt;&gt;0,D5*F5,0)</f>
        <v>0</v>
      </c>
      <c r="I5" s="93" t="e">
        <f>SUM(G6,G8,G9,G11,G15,G13,G16,G20)/SUM(F6,F8,F9,F11,F13,F15,F16,F20)</f>
        <v>#DIV/0!</v>
      </c>
      <c r="J5" s="94" t="s">
        <v>164</v>
      </c>
      <c r="K5" s="95" t="e">
        <f>SQRT(1/SUM(F6,F8,F9,F11,F13,F15,F16,F20))</f>
        <v>#DIV/0!</v>
      </c>
      <c r="L5" s="96" t="s">
        <v>165</v>
      </c>
      <c r="M5" s="91"/>
      <c r="N5" s="316" t="s">
        <v>13</v>
      </c>
      <c r="O5" s="316"/>
      <c r="P5" s="316"/>
      <c r="Q5" s="91"/>
      <c r="R5" s="272" t="s">
        <v>175</v>
      </c>
      <c r="S5" s="272"/>
    </row>
    <row r="6" spans="1:19" x14ac:dyDescent="0.25">
      <c r="A6" s="226">
        <v>128.72</v>
      </c>
      <c r="B6" s="227" t="s">
        <v>176</v>
      </c>
      <c r="C6" s="227" t="s">
        <v>177</v>
      </c>
      <c r="D6" s="212"/>
      <c r="E6" s="213"/>
      <c r="F6" s="103">
        <f t="shared" si="0"/>
        <v>0</v>
      </c>
      <c r="G6" s="104">
        <f t="shared" si="1"/>
        <v>0</v>
      </c>
      <c r="I6" s="105" t="e">
        <f>I5*27/0.11</f>
        <v>#DIV/0!</v>
      </c>
      <c r="J6" s="106" t="s">
        <v>164</v>
      </c>
      <c r="K6" s="107" t="e">
        <f>K5*27/0.11</f>
        <v>#DIV/0!</v>
      </c>
      <c r="L6" s="108" t="s">
        <v>169</v>
      </c>
      <c r="M6" s="91"/>
      <c r="N6" s="172">
        <f>Overview!$D$27</f>
        <v>0</v>
      </c>
      <c r="O6" s="173" t="s">
        <v>164</v>
      </c>
      <c r="P6" s="174">
        <f>Overview!$E$27</f>
        <v>0</v>
      </c>
      <c r="Q6" s="91"/>
      <c r="R6" s="273" t="s">
        <v>178</v>
      </c>
      <c r="S6" s="273"/>
    </row>
    <row r="7" spans="1:19" x14ac:dyDescent="0.25">
      <c r="A7" s="230">
        <v>185.76</v>
      </c>
      <c r="B7" s="225" t="s">
        <v>179</v>
      </c>
      <c r="C7" s="225" t="s">
        <v>168</v>
      </c>
      <c r="D7" s="212"/>
      <c r="E7" s="213"/>
      <c r="F7" s="103">
        <f t="shared" si="0"/>
        <v>0</v>
      </c>
      <c r="G7" s="104">
        <f t="shared" si="1"/>
        <v>0</v>
      </c>
      <c r="I7" s="313" t="s">
        <v>180</v>
      </c>
      <c r="J7" s="313"/>
      <c r="K7" s="313"/>
      <c r="L7" s="313"/>
      <c r="M7" s="91"/>
      <c r="N7" s="305" t="s">
        <v>181</v>
      </c>
      <c r="O7" s="306"/>
      <c r="P7" s="307"/>
      <c r="Q7" s="91"/>
      <c r="R7" s="91"/>
      <c r="S7" s="109"/>
    </row>
    <row r="8" spans="1:19" ht="15" customHeight="1" x14ac:dyDescent="0.25">
      <c r="A8" s="226">
        <v>209.42</v>
      </c>
      <c r="B8" s="227" t="s">
        <v>176</v>
      </c>
      <c r="C8" s="227" t="s">
        <v>177</v>
      </c>
      <c r="D8" s="212"/>
      <c r="E8" s="213"/>
      <c r="F8" s="103">
        <f t="shared" si="0"/>
        <v>0</v>
      </c>
      <c r="G8" s="104">
        <f t="shared" si="1"/>
        <v>0</v>
      </c>
      <c r="I8" s="110">
        <f>D18</f>
        <v>0</v>
      </c>
      <c r="J8" s="94" t="s">
        <v>164</v>
      </c>
      <c r="K8" s="94">
        <f>E18</f>
        <v>0</v>
      </c>
      <c r="L8" s="111" t="s">
        <v>165</v>
      </c>
      <c r="M8" s="91"/>
      <c r="N8" s="113" t="e">
        <f>(((0.99685704+-0.23958774*LN(R18)+0.014597508*LN(R18)^2)/(1+-0.24153011*LN(R18)+0.015221787*LN(R18)^2))+((0.99685704+-0.23958774*LN(S18)+0.014597508*LN(S18)^2)/(1+-0.24153011*LN(S18)+0.015221787*LN(S18)^2)))/2</f>
        <v>#NUM!</v>
      </c>
      <c r="O8" s="114" t="s">
        <v>164</v>
      </c>
      <c r="P8" s="115" t="e">
        <f>N8*0.05</f>
        <v>#NUM!</v>
      </c>
      <c r="Q8" s="91"/>
      <c r="R8" s="217" t="s">
        <v>189</v>
      </c>
      <c r="S8" s="218" t="s">
        <v>215</v>
      </c>
    </row>
    <row r="9" spans="1:19" x14ac:dyDescent="0.25">
      <c r="A9" s="228">
        <v>238.71</v>
      </c>
      <c r="B9" s="227" t="s">
        <v>183</v>
      </c>
      <c r="C9" s="227" t="s">
        <v>177</v>
      </c>
      <c r="D9" s="212"/>
      <c r="E9" s="213"/>
      <c r="F9" s="103">
        <f t="shared" si="0"/>
        <v>0</v>
      </c>
      <c r="G9" s="104">
        <f t="shared" si="1"/>
        <v>0</v>
      </c>
      <c r="I9" s="112">
        <f>I8*27*1224</f>
        <v>0</v>
      </c>
      <c r="J9" s="107" t="s">
        <v>164</v>
      </c>
      <c r="K9" s="107">
        <f>K8*27*1224</f>
        <v>0</v>
      </c>
      <c r="L9" s="108" t="s">
        <v>169</v>
      </c>
      <c r="M9" s="91"/>
      <c r="N9" s="305" t="s">
        <v>187</v>
      </c>
      <c r="O9" s="306"/>
      <c r="P9" s="307"/>
      <c r="Q9" s="91"/>
      <c r="R9" s="116" t="s">
        <v>184</v>
      </c>
      <c r="S9" s="117">
        <v>0.03</v>
      </c>
    </row>
    <row r="10" spans="1:19" x14ac:dyDescent="0.25">
      <c r="A10" s="224">
        <v>295.10000000000002</v>
      </c>
      <c r="B10" s="225" t="s">
        <v>185</v>
      </c>
      <c r="C10" s="225" t="s">
        <v>168</v>
      </c>
      <c r="D10" s="212"/>
      <c r="E10" s="213"/>
      <c r="F10" s="103">
        <f t="shared" si="0"/>
        <v>0</v>
      </c>
      <c r="G10" s="104">
        <f t="shared" si="1"/>
        <v>0</v>
      </c>
      <c r="I10" s="118">
        <f>I9*100/1000000</f>
        <v>0</v>
      </c>
      <c r="J10" s="119" t="s">
        <v>164</v>
      </c>
      <c r="K10" s="119">
        <f>K9*100/1000000</f>
        <v>0</v>
      </c>
      <c r="L10" s="108" t="s">
        <v>186</v>
      </c>
      <c r="M10" s="91"/>
      <c r="N10" s="122">
        <f>IF(S20="on",IF(R20="Feldspar",12.5*0.7982*(1-((((0.99685704+-0.23958774*LN(R18)+0.014597508*LN(R18)^2)/(1+-0.24153011*LN(R18)+0.015221787*LN(R18)^2))+((0.99685704+-0.23958774*LN(S18)+0.014597508*LN(S18)^2)/(1+-0.24153011*LN(S18)+0.015221787*LN(S18)^2)))/2)),0.01),0)</f>
        <v>0</v>
      </c>
      <c r="O10" s="123" t="s">
        <v>164</v>
      </c>
      <c r="P10" s="121">
        <f>IF(S20="on",IF(R20="Feldspar",N10*SQRT((0.12/12.5)^2+(0.039/0.7982)^2 + (P8/(N8))^2),0.002),0)</f>
        <v>0</v>
      </c>
      <c r="Q10" s="91"/>
      <c r="R10" s="120" t="s">
        <v>188</v>
      </c>
      <c r="S10" s="121">
        <v>0.04</v>
      </c>
    </row>
    <row r="11" spans="1:19" x14ac:dyDescent="0.25">
      <c r="A11" s="226">
        <v>338.21</v>
      </c>
      <c r="B11" s="227" t="s">
        <v>176</v>
      </c>
      <c r="C11" s="227" t="s">
        <v>177</v>
      </c>
      <c r="D11" s="212"/>
      <c r="E11" s="213"/>
      <c r="F11" s="103">
        <f t="shared" si="0"/>
        <v>0</v>
      </c>
      <c r="G11" s="104">
        <f t="shared" si="1"/>
        <v>0</v>
      </c>
      <c r="I11" s="314" t="s">
        <v>52</v>
      </c>
      <c r="J11" s="314"/>
      <c r="K11" s="314"/>
      <c r="L11" s="315"/>
      <c r="M11" s="91"/>
      <c r="N11" s="280" t="s">
        <v>214</v>
      </c>
      <c r="O11" s="281"/>
      <c r="P11" s="282"/>
      <c r="Q11" s="91"/>
      <c r="R11" s="189" t="s">
        <v>189</v>
      </c>
      <c r="S11" s="175">
        <f>IF(Overview!AM27="silt",IF(Overview!K27="lin",0.03,IF(Overview!K27="exp",0.04,"missing info")),0)</f>
        <v>0</v>
      </c>
    </row>
    <row r="12" spans="1:19" x14ac:dyDescent="0.25">
      <c r="A12" s="224">
        <v>351.85</v>
      </c>
      <c r="B12" s="225" t="s">
        <v>185</v>
      </c>
      <c r="C12" s="225" t="s">
        <v>168</v>
      </c>
      <c r="D12" s="212"/>
      <c r="E12" s="213"/>
      <c r="F12" s="103">
        <f t="shared" si="0"/>
        <v>0</v>
      </c>
      <c r="G12" s="104">
        <f t="shared" si="1"/>
        <v>0</v>
      </c>
      <c r="I12" s="314"/>
      <c r="J12" s="314"/>
      <c r="K12" s="314"/>
      <c r="L12" s="315"/>
      <c r="M12" s="91"/>
      <c r="N12" s="305" t="s">
        <v>216</v>
      </c>
      <c r="O12" s="306"/>
      <c r="P12" s="307"/>
      <c r="Q12" s="91"/>
      <c r="R12" s="91"/>
      <c r="S12" s="109"/>
    </row>
    <row r="13" spans="1:19" x14ac:dyDescent="0.25">
      <c r="A13" s="228">
        <v>583.17999999999995</v>
      </c>
      <c r="B13" s="229" t="s">
        <v>190</v>
      </c>
      <c r="C13" s="227" t="s">
        <v>177</v>
      </c>
      <c r="D13" s="212"/>
      <c r="E13" s="213"/>
      <c r="F13" s="103">
        <f t="shared" si="0"/>
        <v>0</v>
      </c>
      <c r="G13" s="104">
        <f t="shared" si="1"/>
        <v>0</v>
      </c>
      <c r="I13" s="124"/>
      <c r="J13" s="125" t="s">
        <v>191</v>
      </c>
      <c r="K13" s="125" t="s">
        <v>192</v>
      </c>
      <c r="L13" s="126" t="s">
        <v>193</v>
      </c>
      <c r="M13" s="91"/>
      <c r="N13" s="130" t="e">
        <f>D7/(D4+D5)</f>
        <v>#DIV/0!</v>
      </c>
      <c r="O13" s="123" t="s">
        <v>164</v>
      </c>
      <c r="P13" s="131" t="e">
        <f>SQRT((E7^2/(D4+D5)^2)+(D7^2*(E4^2+E5^2)/(D4+D5)^4))</f>
        <v>#DIV/0!</v>
      </c>
      <c r="Q13" s="91"/>
      <c r="R13" s="190" t="s">
        <v>194</v>
      </c>
      <c r="S13" s="176">
        <f>Overview!$N$27</f>
        <v>0</v>
      </c>
    </row>
    <row r="14" spans="1:19" x14ac:dyDescent="0.25">
      <c r="A14" s="224">
        <v>609.22</v>
      </c>
      <c r="B14" s="225" t="s">
        <v>195</v>
      </c>
      <c r="C14" s="225" t="s">
        <v>168</v>
      </c>
      <c r="D14" s="212"/>
      <c r="E14" s="213"/>
      <c r="F14" s="103">
        <f t="shared" si="0"/>
        <v>0</v>
      </c>
      <c r="G14" s="104">
        <f t="shared" si="1"/>
        <v>0</v>
      </c>
      <c r="I14" s="127" t="s">
        <v>196</v>
      </c>
      <c r="J14" s="128" t="e">
        <f>(I6*0.0479)+(I3*0.1116)+(I10*0.2491)</f>
        <v>#DIV/0!</v>
      </c>
      <c r="K14" s="128" t="e">
        <f>(I6*0.0277*(1-0.171))+(I3*0.1457*(1-0.117))+(I10*(0.7982+0.019)*(1-0.0494))</f>
        <v>#DIV/0!</v>
      </c>
      <c r="L14" s="129" t="e">
        <f>(I6*0.644*S11)+(I3*2.22*S11)</f>
        <v>#DIV/0!</v>
      </c>
      <c r="M14" s="91"/>
      <c r="N14" s="308" t="s">
        <v>217</v>
      </c>
      <c r="O14" s="309"/>
      <c r="P14" s="310"/>
      <c r="Q14" s="91"/>
      <c r="R14" s="191" t="s">
        <v>197</v>
      </c>
      <c r="S14" s="177">
        <f>Overview!$O$27</f>
        <v>0</v>
      </c>
    </row>
    <row r="15" spans="1:19" x14ac:dyDescent="0.25">
      <c r="A15" s="228">
        <v>911.1</v>
      </c>
      <c r="B15" s="227" t="s">
        <v>176</v>
      </c>
      <c r="C15" s="227" t="s">
        <v>177</v>
      </c>
      <c r="D15" s="212"/>
      <c r="E15" s="213"/>
      <c r="F15" s="103">
        <f t="shared" si="0"/>
        <v>0</v>
      </c>
      <c r="G15" s="104">
        <f t="shared" si="1"/>
        <v>0</v>
      </c>
      <c r="I15" s="127" t="s">
        <v>198</v>
      </c>
      <c r="J15" s="128" t="e">
        <f>SQRT((0.0479*K6)^2+(0.1116*K3)^2+(0.2491*K10)^2)</f>
        <v>#DIV/0!</v>
      </c>
      <c r="K15" s="128" t="e">
        <f>SQRT((0.0277*(1-0.171)*K6)^2+(I6*0.0277*0.013)^2+(0.1457*(1-0.117)*K3)^2+(I3*0.1457*0.011)^2+(0.801*(1-0.0494)*K10)^2+(I10*0.801*0.007)^2)</f>
        <v>#DIV/0!</v>
      </c>
      <c r="L15" s="132" t="e">
        <f>IF(L14=0,0,(SQRT((K6*0.644)^2+(K3*2.22)^2)*S11))</f>
        <v>#DIV/0!</v>
      </c>
      <c r="M15" s="91"/>
      <c r="N15" s="219" t="e">
        <f>D9/(D6+D8+D11+D15+D16)</f>
        <v>#DIV/0!</v>
      </c>
      <c r="O15" s="123" t="s">
        <v>164</v>
      </c>
      <c r="P15" s="220" t="e">
        <f>SQRT((E9^2/(D6+D8+D11+D15+D16)^2)+(D9^2*(E6^2+E8^2+E11^2+E15^2+E16^2)/(D6+D8+D11+D15+D16)^4))</f>
        <v>#DIV/0!</v>
      </c>
      <c r="Q15" s="91"/>
      <c r="R15" s="91"/>
      <c r="S15" s="109"/>
    </row>
    <row r="16" spans="1:19" x14ac:dyDescent="0.25">
      <c r="A16" s="226">
        <v>968.93</v>
      </c>
      <c r="B16" s="227" t="s">
        <v>176</v>
      </c>
      <c r="C16" s="227" t="s">
        <v>177</v>
      </c>
      <c r="D16" s="212"/>
      <c r="E16" s="213"/>
      <c r="F16" s="103">
        <f t="shared" si="0"/>
        <v>0</v>
      </c>
      <c r="G16" s="104">
        <f t="shared" si="1"/>
        <v>0</v>
      </c>
      <c r="I16" s="127" t="s">
        <v>199</v>
      </c>
      <c r="J16" s="128" t="e">
        <f>J14/(1+1.14*N4)</f>
        <v>#DIV/0!</v>
      </c>
      <c r="K16" s="128" t="e">
        <f>K14/(1+1.25*N4)</f>
        <v>#DIV/0!</v>
      </c>
      <c r="L16" s="129" t="e">
        <f>L14/(1+1.5*N4)</f>
        <v>#DIV/0!</v>
      </c>
      <c r="M16" s="91"/>
      <c r="N16" s="262" t="s">
        <v>200</v>
      </c>
      <c r="O16" s="262"/>
      <c r="P16" s="262"/>
      <c r="Q16" s="133"/>
      <c r="R16" s="311" t="s">
        <v>201</v>
      </c>
      <c r="S16" s="312"/>
    </row>
    <row r="17" spans="1:19" ht="15.75" thickBot="1" x14ac:dyDescent="0.3">
      <c r="A17" s="230">
        <v>1120.1600000000001</v>
      </c>
      <c r="B17" s="225" t="s">
        <v>195</v>
      </c>
      <c r="C17" s="225" t="s">
        <v>168</v>
      </c>
      <c r="D17" s="212"/>
      <c r="E17" s="213"/>
      <c r="F17" s="103">
        <f t="shared" si="0"/>
        <v>0</v>
      </c>
      <c r="G17" s="104">
        <f t="shared" si="1"/>
        <v>0</v>
      </c>
      <c r="I17" s="134" t="s">
        <v>202</v>
      </c>
      <c r="J17" s="135" t="e">
        <f>SQRT(((J15/(1+1.14*N4))^2+((J14*1.14*P4)/(1+1.14*N4)^2)^2))</f>
        <v>#DIV/0!</v>
      </c>
      <c r="K17" s="135" t="e">
        <f>SQRT((K15/(1+1.25*N4))^2+((K14*1.25*P4)/(1+1.25*N4)^2)^2)</f>
        <v>#DIV/0!</v>
      </c>
      <c r="L17" s="136" t="e">
        <f>SQRT((L15/(1+1.5*N4))^2+((L14*1.5*P4)/(1+1.5*N4)^2)^2)</f>
        <v>#DIV/0!</v>
      </c>
      <c r="M17" s="91"/>
      <c r="N17" s="137" t="e">
        <f>J16+K16+L16+N2+N10</f>
        <v>#DIV/0!</v>
      </c>
      <c r="O17" s="94" t="s">
        <v>164</v>
      </c>
      <c r="P17" s="138" t="e">
        <f>SQRT(J17^2+K17^2+L17^2+P2^2+P10^2)</f>
        <v>#DIV/0!</v>
      </c>
      <c r="Q17" s="139"/>
      <c r="R17" s="192" t="s">
        <v>203</v>
      </c>
      <c r="S17" s="193" t="s">
        <v>204</v>
      </c>
    </row>
    <row r="18" spans="1:19" x14ac:dyDescent="0.25">
      <c r="A18" s="231">
        <v>1460.91</v>
      </c>
      <c r="B18" s="232" t="s">
        <v>205</v>
      </c>
      <c r="C18" s="232" t="s">
        <v>180</v>
      </c>
      <c r="D18" s="212"/>
      <c r="E18" s="213"/>
      <c r="F18" s="103">
        <f t="shared" si="0"/>
        <v>0</v>
      </c>
      <c r="G18" s="104">
        <f t="shared" si="1"/>
        <v>0</v>
      </c>
      <c r="I18" s="265" t="s">
        <v>206</v>
      </c>
      <c r="J18" s="265"/>
      <c r="K18" s="265"/>
      <c r="L18" s="265"/>
      <c r="M18" s="91"/>
      <c r="N18" s="266" t="s">
        <v>17</v>
      </c>
      <c r="O18" s="266"/>
      <c r="P18" s="266"/>
      <c r="Q18" s="139"/>
      <c r="R18" s="178">
        <f>Overview!$AN$27</f>
        <v>0</v>
      </c>
      <c r="S18" s="179">
        <f>Overview!$AO$27</f>
        <v>0</v>
      </c>
    </row>
    <row r="19" spans="1:19" ht="15.75" thickBot="1" x14ac:dyDescent="0.3">
      <c r="A19" s="230">
        <v>1764.83</v>
      </c>
      <c r="B19" s="225" t="s">
        <v>195</v>
      </c>
      <c r="C19" s="225" t="s">
        <v>168</v>
      </c>
      <c r="D19" s="212"/>
      <c r="E19" s="213"/>
      <c r="F19" s="103">
        <f t="shared" si="0"/>
        <v>0</v>
      </c>
      <c r="G19" s="104">
        <f t="shared" si="1"/>
        <v>0</v>
      </c>
      <c r="I19" s="91"/>
      <c r="J19" s="91"/>
      <c r="K19" s="91"/>
      <c r="L19" s="91"/>
      <c r="M19" s="91"/>
      <c r="N19" s="140" t="e">
        <f>N6*1000/N17</f>
        <v>#DIV/0!</v>
      </c>
      <c r="O19" s="141" t="s">
        <v>164</v>
      </c>
      <c r="P19" s="142" t="e">
        <f>N19*SQRT((P6/N6)^2+(P17/N17)^2)</f>
        <v>#DIV/0!</v>
      </c>
      <c r="Q19" s="139"/>
      <c r="R19" s="143"/>
      <c r="S19" s="144"/>
    </row>
    <row r="20" spans="1:19" ht="15.75" thickBot="1" x14ac:dyDescent="0.3">
      <c r="A20" s="226">
        <v>2615.8200000000002</v>
      </c>
      <c r="B20" s="229" t="s">
        <v>190</v>
      </c>
      <c r="C20" s="229" t="s">
        <v>177</v>
      </c>
      <c r="D20" s="214"/>
      <c r="E20" s="215"/>
      <c r="F20" s="145">
        <f t="shared" si="0"/>
        <v>0</v>
      </c>
      <c r="G20" s="146">
        <f t="shared" si="1"/>
        <v>0</v>
      </c>
      <c r="I20" s="254" t="s">
        <v>207</v>
      </c>
      <c r="J20" s="254"/>
      <c r="K20" s="254"/>
      <c r="L20" s="254"/>
      <c r="M20" s="91"/>
      <c r="N20" s="255" t="s">
        <v>230</v>
      </c>
      <c r="O20" s="255"/>
      <c r="P20" s="255"/>
      <c r="Q20" s="147"/>
      <c r="R20" s="221" t="str">
        <f>Overview!$AL$27</f>
        <v>Quartz</v>
      </c>
      <c r="S20" s="223">
        <f>Overview!$AP$27</f>
        <v>0</v>
      </c>
    </row>
    <row r="25" spans="1:19" x14ac:dyDescent="0.25">
      <c r="I25" s="45"/>
    </row>
    <row r="29" spans="1:19" x14ac:dyDescent="0.25">
      <c r="H29" s="216"/>
    </row>
    <row r="31" spans="1:19" x14ac:dyDescent="0.25">
      <c r="K31" s="171"/>
    </row>
  </sheetData>
  <sheetProtection sheet="1" objects="1" scenarios="1"/>
  <protectedRanges>
    <protectedRange sqref="B3:B20" name="Intervalo1"/>
  </protectedRanges>
  <mergeCells count="28">
    <mergeCell ref="B1:B2"/>
    <mergeCell ref="C1:C2"/>
    <mergeCell ref="F1:F2"/>
    <mergeCell ref="G1:G2"/>
    <mergeCell ref="I1:L1"/>
    <mergeCell ref="N1:P1"/>
    <mergeCell ref="R1:S1"/>
    <mergeCell ref="R2:S2"/>
    <mergeCell ref="N3:P3"/>
    <mergeCell ref="R3:S3"/>
    <mergeCell ref="I4:L4"/>
    <mergeCell ref="R4:S4"/>
    <mergeCell ref="N5:P5"/>
    <mergeCell ref="R5:S5"/>
    <mergeCell ref="R6:S6"/>
    <mergeCell ref="R16:S16"/>
    <mergeCell ref="I18:L18"/>
    <mergeCell ref="N18:P18"/>
    <mergeCell ref="I7:L7"/>
    <mergeCell ref="I11:L12"/>
    <mergeCell ref="I20:L20"/>
    <mergeCell ref="N20:P20"/>
    <mergeCell ref="N7:P7"/>
    <mergeCell ref="N9:P9"/>
    <mergeCell ref="N12:P12"/>
    <mergeCell ref="N11:P11"/>
    <mergeCell ref="N14:P14"/>
    <mergeCell ref="N16:P16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9501C353-2F0A-4AA8-BEC5-F9F62B0BC2DF}">
          <x14:formula1>
            <xm:f>'Occult Data'!$O$1:$O$2</xm:f>
          </x14:formula1>
          <xm:sqref>B18</xm:sqref>
        </x14:dataValidation>
        <x14:dataValidation type="list" allowBlank="1" showInputMessage="1" showErrorMessage="1" xr:uid="{66643554-E136-4997-911D-9F665910C5F8}">
          <x14:formula1>
            <xm:f>'Occult Data'!$N$1:$N$2</xm:f>
          </x14:formula1>
          <xm:sqref>B3</xm:sqref>
        </x14:dataValidation>
        <x14:dataValidation type="list" allowBlank="1" showInputMessage="1" showErrorMessage="1" xr:uid="{C11735F0-2CEB-4C3B-9781-8EE9026909CF}">
          <x14:formula1>
            <xm:f>'Occult Data'!$M$1:$M$2</xm:f>
          </x14:formula1>
          <xm:sqref>B4:B5</xm:sqref>
        </x14:dataValidation>
        <x14:dataValidation type="list" allowBlank="1" showInputMessage="1" showErrorMessage="1" xr:uid="{E06D8C7F-5876-4528-AE51-43663E9D1714}">
          <x14:formula1>
            <xm:f>'Occult Data'!$L$1:$L$2</xm:f>
          </x14:formula1>
          <xm:sqref>B7</xm:sqref>
        </x14:dataValidation>
        <x14:dataValidation type="list" allowBlank="1" showInputMessage="1" showErrorMessage="1" xr:uid="{D91EF789-B476-4064-AA61-553B90226B6F}">
          <x14:formula1>
            <xm:f>'Occult Data'!$K$1:$K$2</xm:f>
          </x14:formula1>
          <xm:sqref>B12 B10</xm:sqref>
        </x14:dataValidation>
        <x14:dataValidation type="list" allowBlank="1" showInputMessage="1" showErrorMessage="1" xr:uid="{65A8E871-C5B8-4FA3-AA27-1C8D279BB91D}">
          <x14:formula1>
            <xm:f>'Occult Data'!$J$1:$J$2</xm:f>
          </x14:formula1>
          <xm:sqref>B19 B17 B14</xm:sqref>
        </x14:dataValidation>
        <x14:dataValidation type="list" allowBlank="1" showInputMessage="1" showErrorMessage="1" xr:uid="{66B2DC8A-7F21-405E-B010-D046DF227591}">
          <x14:formula1>
            <xm:f>'Occult Data'!$I$1:$I$2</xm:f>
          </x14:formula1>
          <xm:sqref>B9</xm:sqref>
        </x14:dataValidation>
        <x14:dataValidation type="list" allowBlank="1" showInputMessage="1" showErrorMessage="1" xr:uid="{200BA530-A140-4BE4-B061-C7D8C3EEF434}">
          <x14:formula1>
            <xm:f>'Occult Data'!$H$1:$H$2</xm:f>
          </x14:formula1>
          <xm:sqref>B6 B8 B11 B15:B16</xm:sqref>
        </x14:dataValidation>
        <x14:dataValidation type="list" allowBlank="1" showInputMessage="1" showErrorMessage="1" xr:uid="{867330C4-218C-4E32-B8A9-D483C64C8CBB}">
          <x14:formula1>
            <xm:f>'Occult Data'!$G$1:$G$2</xm:f>
          </x14:formula1>
          <xm:sqref>B20 B13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S31"/>
  <sheetViews>
    <sheetView zoomScaleNormal="100" workbookViewId="0">
      <selection activeCell="B3" sqref="B3:B20"/>
    </sheetView>
  </sheetViews>
  <sheetFormatPr defaultColWidth="11.5703125" defaultRowHeight="15" x14ac:dyDescent="0.25"/>
  <cols>
    <col min="1" max="1" width="9.28515625" customWidth="1"/>
    <col min="2" max="2" width="8.28515625" customWidth="1"/>
    <col min="3" max="3" width="6.85546875" customWidth="1"/>
    <col min="4" max="4" width="11.85546875" customWidth="1"/>
    <col min="5" max="5" width="13.140625" customWidth="1"/>
    <col min="6" max="6" width="10.85546875" customWidth="1"/>
    <col min="7" max="7" width="11.28515625" customWidth="1"/>
    <col min="8" max="8" width="3.140625" customWidth="1"/>
    <col min="9" max="9" width="15.28515625" customWidth="1"/>
    <col min="10" max="10" width="10.7109375" customWidth="1"/>
    <col min="11" max="11" width="13.140625" customWidth="1"/>
    <col min="13" max="13" width="3.140625" customWidth="1"/>
    <col min="14" max="14" width="11.7109375" customWidth="1"/>
    <col min="15" max="16" width="10" customWidth="1"/>
    <col min="17" max="17" width="3.140625" customWidth="1"/>
    <col min="18" max="18" width="14.28515625" customWidth="1"/>
    <col min="19" max="19" width="13.5703125" customWidth="1"/>
    <col min="20" max="64" width="8.7109375" customWidth="1"/>
  </cols>
  <sheetData>
    <row r="1" spans="1:19" ht="13.9" customHeight="1" x14ac:dyDescent="0.25">
      <c r="A1" s="188" t="s">
        <v>152</v>
      </c>
      <c r="B1" s="317" t="s">
        <v>153</v>
      </c>
      <c r="C1" s="317" t="s">
        <v>154</v>
      </c>
      <c r="D1" s="198" t="s">
        <v>155</v>
      </c>
      <c r="E1" s="199" t="s">
        <v>156</v>
      </c>
      <c r="F1" s="318" t="s">
        <v>157</v>
      </c>
      <c r="G1" s="319" t="s">
        <v>158</v>
      </c>
      <c r="H1" s="90"/>
      <c r="I1" s="313" t="s">
        <v>159</v>
      </c>
      <c r="J1" s="313"/>
      <c r="K1" s="313"/>
      <c r="L1" s="313"/>
      <c r="M1" s="91"/>
      <c r="N1" s="313" t="s">
        <v>160</v>
      </c>
      <c r="O1" s="313"/>
      <c r="P1" s="313"/>
      <c r="Q1" s="91"/>
      <c r="R1" s="274" t="s">
        <v>161</v>
      </c>
      <c r="S1" s="274"/>
    </row>
    <row r="2" spans="1:19" ht="15.75" thickBot="1" x14ac:dyDescent="0.3">
      <c r="A2" s="188" t="s">
        <v>162</v>
      </c>
      <c r="B2" s="317"/>
      <c r="C2" s="317"/>
      <c r="D2" s="200" t="s">
        <v>163</v>
      </c>
      <c r="E2" s="201" t="s">
        <v>163</v>
      </c>
      <c r="F2" s="318"/>
      <c r="G2" s="319"/>
      <c r="H2" s="92"/>
      <c r="I2" s="93" t="e">
        <f>SUM(G3,G4,G5,G7,G10,G12,G14,G17,G19)/SUM(F3,F4,F5,F7,F10,F12,F14,F17,F19)</f>
        <v>#DIV/0!</v>
      </c>
      <c r="J2" s="94" t="s">
        <v>164</v>
      </c>
      <c r="K2" s="95" t="e">
        <f>SQRT(1/SUM(F3,F4,F5,F7,F10,F12,F14,F17,F19))</f>
        <v>#DIV/0!</v>
      </c>
      <c r="L2" s="96" t="s">
        <v>165</v>
      </c>
      <c r="M2" s="91"/>
      <c r="N2" s="172">
        <f>Overview!$AA$28</f>
        <v>0.19504856112476671</v>
      </c>
      <c r="O2" s="173" t="s">
        <v>164</v>
      </c>
      <c r="P2" s="174" t="e">
        <f>Overview!$AB$28</f>
        <v>#DIV/0!</v>
      </c>
      <c r="Q2" s="91"/>
      <c r="R2" s="270" t="s">
        <v>166</v>
      </c>
      <c r="S2" s="270"/>
    </row>
    <row r="3" spans="1:19" ht="17.25" x14ac:dyDescent="0.25">
      <c r="A3" s="224">
        <v>46.5</v>
      </c>
      <c r="B3" s="225" t="s">
        <v>167</v>
      </c>
      <c r="C3" s="225" t="s">
        <v>168</v>
      </c>
      <c r="D3" s="212"/>
      <c r="E3" s="213"/>
      <c r="F3" s="97">
        <f t="shared" ref="F3:F20" si="0">IF(B3="-",0,IF(E3&lt;&gt;0,1/E3^2,0))</f>
        <v>0</v>
      </c>
      <c r="G3" s="98">
        <f>IF(D3&lt;&gt;0,D3*F3,0)</f>
        <v>0</v>
      </c>
      <c r="I3" s="99" t="e">
        <f>I2*27/0.33</f>
        <v>#DIV/0!</v>
      </c>
      <c r="J3" s="100" t="s">
        <v>164</v>
      </c>
      <c r="K3" s="101" t="e">
        <f>K2*27/0.33</f>
        <v>#DIV/0!</v>
      </c>
      <c r="L3" s="102" t="s">
        <v>169</v>
      </c>
      <c r="M3" s="91"/>
      <c r="N3" s="316" t="s">
        <v>170</v>
      </c>
      <c r="O3" s="316"/>
      <c r="P3" s="316"/>
      <c r="Q3" s="91"/>
      <c r="R3" s="272" t="s">
        <v>171</v>
      </c>
      <c r="S3" s="272"/>
    </row>
    <row r="4" spans="1:19" x14ac:dyDescent="0.25">
      <c r="A4" s="224">
        <v>63.29</v>
      </c>
      <c r="B4" s="225" t="s">
        <v>172</v>
      </c>
      <c r="C4" s="225" t="s">
        <v>168</v>
      </c>
      <c r="D4" s="212"/>
      <c r="E4" s="213"/>
      <c r="F4" s="103">
        <f t="shared" si="0"/>
        <v>0</v>
      </c>
      <c r="G4" s="104">
        <f>IF(D4&lt;&gt;0,D4*F4,0)</f>
        <v>0</v>
      </c>
      <c r="I4" s="313" t="s">
        <v>173</v>
      </c>
      <c r="J4" s="313"/>
      <c r="K4" s="313"/>
      <c r="L4" s="313"/>
      <c r="M4" s="91"/>
      <c r="N4" s="172" t="e">
        <f>Overview!$AG$28</f>
        <v>#DIV/0!</v>
      </c>
      <c r="O4" s="173" t="s">
        <v>164</v>
      </c>
      <c r="P4" s="174">
        <f>0.1</f>
        <v>0.1</v>
      </c>
      <c r="Q4" s="91"/>
      <c r="R4" s="270" t="s">
        <v>174</v>
      </c>
      <c r="S4" s="270"/>
    </row>
    <row r="5" spans="1:19" x14ac:dyDescent="0.25">
      <c r="A5" s="230">
        <v>93.31</v>
      </c>
      <c r="B5" s="225" t="s">
        <v>172</v>
      </c>
      <c r="C5" s="225" t="s">
        <v>168</v>
      </c>
      <c r="D5" s="212"/>
      <c r="E5" s="213"/>
      <c r="F5" s="103">
        <f t="shared" si="0"/>
        <v>0</v>
      </c>
      <c r="G5" s="104">
        <f t="shared" ref="G5:G20" si="1">IF(D5&lt;&gt;0,D5*F5,0)</f>
        <v>0</v>
      </c>
      <c r="I5" s="93" t="e">
        <f>SUM(G6,G8,G9,G11,G15,G13,G16,G20)/SUM(F6,F8,F9,F11,F13,F15,F16,F20)</f>
        <v>#DIV/0!</v>
      </c>
      <c r="J5" s="94" t="s">
        <v>164</v>
      </c>
      <c r="K5" s="95" t="e">
        <f>SQRT(1/SUM(F6,F8,F9,F11,F13,F15,F16,F20))</f>
        <v>#DIV/0!</v>
      </c>
      <c r="L5" s="96" t="s">
        <v>165</v>
      </c>
      <c r="M5" s="91"/>
      <c r="N5" s="316" t="s">
        <v>13</v>
      </c>
      <c r="O5" s="316"/>
      <c r="P5" s="316"/>
      <c r="Q5" s="91"/>
      <c r="R5" s="272" t="s">
        <v>175</v>
      </c>
      <c r="S5" s="272"/>
    </row>
    <row r="6" spans="1:19" x14ac:dyDescent="0.25">
      <c r="A6" s="226">
        <v>128.72</v>
      </c>
      <c r="B6" s="227" t="s">
        <v>176</v>
      </c>
      <c r="C6" s="227" t="s">
        <v>177</v>
      </c>
      <c r="D6" s="212"/>
      <c r="E6" s="213"/>
      <c r="F6" s="103">
        <f t="shared" si="0"/>
        <v>0</v>
      </c>
      <c r="G6" s="104">
        <f t="shared" si="1"/>
        <v>0</v>
      </c>
      <c r="I6" s="105" t="e">
        <f>I5*27/0.11</f>
        <v>#DIV/0!</v>
      </c>
      <c r="J6" s="106" t="s">
        <v>164</v>
      </c>
      <c r="K6" s="107" t="e">
        <f>K5*27/0.11</f>
        <v>#DIV/0!</v>
      </c>
      <c r="L6" s="108" t="s">
        <v>169</v>
      </c>
      <c r="M6" s="91"/>
      <c r="N6" s="172">
        <f>Overview!$D$28</f>
        <v>0</v>
      </c>
      <c r="O6" s="173" t="s">
        <v>164</v>
      </c>
      <c r="P6" s="174">
        <f>Overview!$E$28</f>
        <v>0</v>
      </c>
      <c r="Q6" s="91"/>
      <c r="R6" s="273" t="s">
        <v>178</v>
      </c>
      <c r="S6" s="273"/>
    </row>
    <row r="7" spans="1:19" x14ac:dyDescent="0.25">
      <c r="A7" s="230">
        <v>185.76</v>
      </c>
      <c r="B7" s="225" t="s">
        <v>179</v>
      </c>
      <c r="C7" s="225" t="s">
        <v>168</v>
      </c>
      <c r="D7" s="212"/>
      <c r="E7" s="213"/>
      <c r="F7" s="103">
        <f t="shared" si="0"/>
        <v>0</v>
      </c>
      <c r="G7" s="104">
        <f t="shared" si="1"/>
        <v>0</v>
      </c>
      <c r="I7" s="313" t="s">
        <v>180</v>
      </c>
      <c r="J7" s="313"/>
      <c r="K7" s="313"/>
      <c r="L7" s="313"/>
      <c r="M7" s="91"/>
      <c r="N7" s="305" t="s">
        <v>181</v>
      </c>
      <c r="O7" s="306"/>
      <c r="P7" s="307"/>
      <c r="Q7" s="91"/>
      <c r="R7" s="91"/>
      <c r="S7" s="109"/>
    </row>
    <row r="8" spans="1:19" ht="15" customHeight="1" x14ac:dyDescent="0.25">
      <c r="A8" s="226">
        <v>209.42</v>
      </c>
      <c r="B8" s="227" t="s">
        <v>176</v>
      </c>
      <c r="C8" s="227" t="s">
        <v>177</v>
      </c>
      <c r="D8" s="212"/>
      <c r="E8" s="213"/>
      <c r="F8" s="103">
        <f t="shared" si="0"/>
        <v>0</v>
      </c>
      <c r="G8" s="104">
        <f t="shared" si="1"/>
        <v>0</v>
      </c>
      <c r="I8" s="110">
        <f>D18</f>
        <v>0</v>
      </c>
      <c r="J8" s="94" t="s">
        <v>164</v>
      </c>
      <c r="K8" s="94">
        <f>E18</f>
        <v>0</v>
      </c>
      <c r="L8" s="111" t="s">
        <v>165</v>
      </c>
      <c r="M8" s="91"/>
      <c r="N8" s="113" t="e">
        <f>(((0.99685704+-0.23958774*LN(R18)+0.014597508*LN(R18)^2)/(1+-0.24153011*LN(R18)+0.015221787*LN(R18)^2))+((0.99685704+-0.23958774*LN(S18)+0.014597508*LN(S18)^2)/(1+-0.24153011*LN(S18)+0.015221787*LN(S18)^2)))/2</f>
        <v>#NUM!</v>
      </c>
      <c r="O8" s="114" t="s">
        <v>164</v>
      </c>
      <c r="P8" s="115" t="e">
        <f>N8*0.05</f>
        <v>#NUM!</v>
      </c>
      <c r="Q8" s="91"/>
      <c r="R8" s="217" t="s">
        <v>189</v>
      </c>
      <c r="S8" s="218" t="s">
        <v>215</v>
      </c>
    </row>
    <row r="9" spans="1:19" x14ac:dyDescent="0.25">
      <c r="A9" s="228">
        <v>238.71</v>
      </c>
      <c r="B9" s="227" t="s">
        <v>183</v>
      </c>
      <c r="C9" s="227" t="s">
        <v>177</v>
      </c>
      <c r="D9" s="212"/>
      <c r="E9" s="213"/>
      <c r="F9" s="103">
        <f t="shared" si="0"/>
        <v>0</v>
      </c>
      <c r="G9" s="104">
        <f t="shared" si="1"/>
        <v>0</v>
      </c>
      <c r="I9" s="112">
        <f>I8*27*1224</f>
        <v>0</v>
      </c>
      <c r="J9" s="107" t="s">
        <v>164</v>
      </c>
      <c r="K9" s="107">
        <f>K8*27*1224</f>
        <v>0</v>
      </c>
      <c r="L9" s="108" t="s">
        <v>169</v>
      </c>
      <c r="M9" s="91"/>
      <c r="N9" s="305" t="s">
        <v>187</v>
      </c>
      <c r="O9" s="306"/>
      <c r="P9" s="307"/>
      <c r="Q9" s="91"/>
      <c r="R9" s="116" t="s">
        <v>184</v>
      </c>
      <c r="S9" s="117">
        <v>0.03</v>
      </c>
    </row>
    <row r="10" spans="1:19" x14ac:dyDescent="0.25">
      <c r="A10" s="224">
        <v>295.10000000000002</v>
      </c>
      <c r="B10" s="225" t="s">
        <v>185</v>
      </c>
      <c r="C10" s="225" t="s">
        <v>168</v>
      </c>
      <c r="D10" s="212"/>
      <c r="E10" s="213"/>
      <c r="F10" s="103">
        <f t="shared" si="0"/>
        <v>0</v>
      </c>
      <c r="G10" s="104">
        <f t="shared" si="1"/>
        <v>0</v>
      </c>
      <c r="I10" s="118">
        <f>I9*100/1000000</f>
        <v>0</v>
      </c>
      <c r="J10" s="119" t="s">
        <v>164</v>
      </c>
      <c r="K10" s="119">
        <f>K9*100/1000000</f>
        <v>0</v>
      </c>
      <c r="L10" s="108" t="s">
        <v>186</v>
      </c>
      <c r="M10" s="91"/>
      <c r="N10" s="122">
        <f>IF(S20="on",IF(R20="Feldspar",12.5*0.7982*(1-((((0.99685704+-0.23958774*LN(R18)+0.014597508*LN(R18)^2)/(1+-0.24153011*LN(R18)+0.015221787*LN(R18)^2))+((0.99685704+-0.23958774*LN(S18)+0.014597508*LN(S18)^2)/(1+-0.24153011*LN(S18)+0.015221787*LN(S18)^2)))/2)),0.01),0)</f>
        <v>0</v>
      </c>
      <c r="O10" s="123" t="s">
        <v>164</v>
      </c>
      <c r="P10" s="121">
        <f>IF(S20="on",IF(R20="Feldspar",N10*SQRT((0.12/12.5)^2+(0.039/0.7982)^2 + (P8/(N8))^2),0.002),0)</f>
        <v>0</v>
      </c>
      <c r="Q10" s="91"/>
      <c r="R10" s="120" t="s">
        <v>188</v>
      </c>
      <c r="S10" s="121">
        <v>0.04</v>
      </c>
    </row>
    <row r="11" spans="1:19" x14ac:dyDescent="0.25">
      <c r="A11" s="226">
        <v>338.21</v>
      </c>
      <c r="B11" s="227" t="s">
        <v>176</v>
      </c>
      <c r="C11" s="227" t="s">
        <v>177</v>
      </c>
      <c r="D11" s="212"/>
      <c r="E11" s="213"/>
      <c r="F11" s="103">
        <f t="shared" si="0"/>
        <v>0</v>
      </c>
      <c r="G11" s="104">
        <f t="shared" si="1"/>
        <v>0</v>
      </c>
      <c r="I11" s="314" t="s">
        <v>52</v>
      </c>
      <c r="J11" s="314"/>
      <c r="K11" s="314"/>
      <c r="L11" s="315"/>
      <c r="M11" s="91"/>
      <c r="N11" s="280" t="s">
        <v>214</v>
      </c>
      <c r="O11" s="281"/>
      <c r="P11" s="282"/>
      <c r="Q11" s="91"/>
      <c r="R11" s="189" t="s">
        <v>189</v>
      </c>
      <c r="S11" s="175">
        <f>IF(Overview!AM28="silt",IF(Overview!K28="lin",0.03,IF(Overview!K28="exp",0.04,"missing info")),0)</f>
        <v>0</v>
      </c>
    </row>
    <row r="12" spans="1:19" x14ac:dyDescent="0.25">
      <c r="A12" s="224">
        <v>351.85</v>
      </c>
      <c r="B12" s="225" t="s">
        <v>185</v>
      </c>
      <c r="C12" s="225" t="s">
        <v>168</v>
      </c>
      <c r="D12" s="212"/>
      <c r="E12" s="213"/>
      <c r="F12" s="103">
        <f t="shared" si="0"/>
        <v>0</v>
      </c>
      <c r="G12" s="104">
        <f t="shared" si="1"/>
        <v>0</v>
      </c>
      <c r="I12" s="314"/>
      <c r="J12" s="314"/>
      <c r="K12" s="314"/>
      <c r="L12" s="315"/>
      <c r="M12" s="91"/>
      <c r="N12" s="305" t="s">
        <v>216</v>
      </c>
      <c r="O12" s="306"/>
      <c r="P12" s="307"/>
      <c r="Q12" s="91"/>
      <c r="R12" s="91"/>
      <c r="S12" s="109"/>
    </row>
    <row r="13" spans="1:19" x14ac:dyDescent="0.25">
      <c r="A13" s="228">
        <v>583.17999999999995</v>
      </c>
      <c r="B13" s="229" t="s">
        <v>190</v>
      </c>
      <c r="C13" s="227" t="s">
        <v>177</v>
      </c>
      <c r="D13" s="212"/>
      <c r="E13" s="213"/>
      <c r="F13" s="103">
        <f t="shared" si="0"/>
        <v>0</v>
      </c>
      <c r="G13" s="104">
        <f t="shared" si="1"/>
        <v>0</v>
      </c>
      <c r="I13" s="124"/>
      <c r="J13" s="125" t="s">
        <v>191</v>
      </c>
      <c r="K13" s="125" t="s">
        <v>192</v>
      </c>
      <c r="L13" s="126" t="s">
        <v>193</v>
      </c>
      <c r="M13" s="91"/>
      <c r="N13" s="130" t="e">
        <f>D7/(D4+D5)</f>
        <v>#DIV/0!</v>
      </c>
      <c r="O13" s="123" t="s">
        <v>164</v>
      </c>
      <c r="P13" s="131" t="e">
        <f>SQRT((E7^2/(D4+D5)^2)+(D7^2*(E4^2+E5^2)/(D4+D5)^4))</f>
        <v>#DIV/0!</v>
      </c>
      <c r="Q13" s="91"/>
      <c r="R13" s="190" t="s">
        <v>194</v>
      </c>
      <c r="S13" s="176">
        <f>Overview!$N$28</f>
        <v>0</v>
      </c>
    </row>
    <row r="14" spans="1:19" x14ac:dyDescent="0.25">
      <c r="A14" s="224">
        <v>609.22</v>
      </c>
      <c r="B14" s="225" t="s">
        <v>195</v>
      </c>
      <c r="C14" s="225" t="s">
        <v>168</v>
      </c>
      <c r="D14" s="212"/>
      <c r="E14" s="213"/>
      <c r="F14" s="103">
        <f t="shared" si="0"/>
        <v>0</v>
      </c>
      <c r="G14" s="104">
        <f t="shared" si="1"/>
        <v>0</v>
      </c>
      <c r="I14" s="127" t="s">
        <v>196</v>
      </c>
      <c r="J14" s="128" t="e">
        <f>(I6*0.0479)+(I3*0.1116)+(I10*0.2491)</f>
        <v>#DIV/0!</v>
      </c>
      <c r="K14" s="128" t="e">
        <f>(I6*0.0277*(1-0.171))+(I3*0.1457*(1-0.117))+(I10*(0.7982+0.019)*(1-0.0494))</f>
        <v>#DIV/0!</v>
      </c>
      <c r="L14" s="129" t="e">
        <f>(I6*0.644*S11)+(I3*2.22*S11)</f>
        <v>#DIV/0!</v>
      </c>
      <c r="M14" s="91"/>
      <c r="N14" s="308" t="s">
        <v>217</v>
      </c>
      <c r="O14" s="309"/>
      <c r="P14" s="310"/>
      <c r="Q14" s="91"/>
      <c r="R14" s="191" t="s">
        <v>197</v>
      </c>
      <c r="S14" s="177">
        <f>Overview!$O$28</f>
        <v>0</v>
      </c>
    </row>
    <row r="15" spans="1:19" x14ac:dyDescent="0.25">
      <c r="A15" s="228">
        <v>911.1</v>
      </c>
      <c r="B15" s="227" t="s">
        <v>176</v>
      </c>
      <c r="C15" s="227" t="s">
        <v>177</v>
      </c>
      <c r="D15" s="212"/>
      <c r="E15" s="213"/>
      <c r="F15" s="103">
        <f t="shared" si="0"/>
        <v>0</v>
      </c>
      <c r="G15" s="104">
        <f t="shared" si="1"/>
        <v>0</v>
      </c>
      <c r="I15" s="127" t="s">
        <v>198</v>
      </c>
      <c r="J15" s="128" t="e">
        <f>SQRT((0.0479*K6)^2+(0.1116*K3)^2+(0.2491*K10)^2)</f>
        <v>#DIV/0!</v>
      </c>
      <c r="K15" s="128" t="e">
        <f>SQRT((0.0277*(1-0.171)*K6)^2+(I6*0.0277*0.013)^2+(0.1457*(1-0.117)*K3)^2+(I3*0.1457*0.011)^2+(0.801*(1-0.0494)*K10)^2+(I10*0.801*0.007)^2)</f>
        <v>#DIV/0!</v>
      </c>
      <c r="L15" s="132" t="e">
        <f>IF(L14=0,0,(SQRT((K6*0.644)^2+(K3*2.22)^2)*S11))</f>
        <v>#DIV/0!</v>
      </c>
      <c r="M15" s="91"/>
      <c r="N15" s="219" t="e">
        <f>D9/(D6+D8+D11+D15+D16)</f>
        <v>#DIV/0!</v>
      </c>
      <c r="O15" s="123" t="s">
        <v>164</v>
      </c>
      <c r="P15" s="220" t="e">
        <f>SQRT((E9^2/(D6+D8+D11+D15+D16)^2)+(D9^2*(E6^2+E8^2+E11^2+E15^2+E16^2)/(D6+D8+D11+D15+D16)^4))</f>
        <v>#DIV/0!</v>
      </c>
      <c r="Q15" s="91"/>
      <c r="R15" s="91"/>
      <c r="S15" s="109"/>
    </row>
    <row r="16" spans="1:19" x14ac:dyDescent="0.25">
      <c r="A16" s="226">
        <v>968.93</v>
      </c>
      <c r="B16" s="227" t="s">
        <v>176</v>
      </c>
      <c r="C16" s="227" t="s">
        <v>177</v>
      </c>
      <c r="D16" s="212"/>
      <c r="E16" s="213"/>
      <c r="F16" s="103">
        <f t="shared" si="0"/>
        <v>0</v>
      </c>
      <c r="G16" s="104">
        <f t="shared" si="1"/>
        <v>0</v>
      </c>
      <c r="I16" s="127" t="s">
        <v>199</v>
      </c>
      <c r="J16" s="128" t="e">
        <f>J14/(1+1.14*N4)</f>
        <v>#DIV/0!</v>
      </c>
      <c r="K16" s="128" t="e">
        <f>K14/(1+1.25*N4)</f>
        <v>#DIV/0!</v>
      </c>
      <c r="L16" s="129" t="e">
        <f>L14/(1+1.5*N4)</f>
        <v>#DIV/0!</v>
      </c>
      <c r="M16" s="91"/>
      <c r="N16" s="262" t="s">
        <v>200</v>
      </c>
      <c r="O16" s="262"/>
      <c r="P16" s="262"/>
      <c r="Q16" s="133"/>
      <c r="R16" s="311" t="s">
        <v>201</v>
      </c>
      <c r="S16" s="312"/>
    </row>
    <row r="17" spans="1:19" ht="15.75" thickBot="1" x14ac:dyDescent="0.3">
      <c r="A17" s="230">
        <v>1120.1600000000001</v>
      </c>
      <c r="B17" s="225" t="s">
        <v>195</v>
      </c>
      <c r="C17" s="225" t="s">
        <v>168</v>
      </c>
      <c r="D17" s="212"/>
      <c r="E17" s="213"/>
      <c r="F17" s="103">
        <f t="shared" si="0"/>
        <v>0</v>
      </c>
      <c r="G17" s="104">
        <f t="shared" si="1"/>
        <v>0</v>
      </c>
      <c r="I17" s="134" t="s">
        <v>202</v>
      </c>
      <c r="J17" s="135" t="e">
        <f>SQRT(((J15/(1+1.14*N4))^2+((J14*1.14*P4)/(1+1.14*N4)^2)^2))</f>
        <v>#DIV/0!</v>
      </c>
      <c r="K17" s="135" t="e">
        <f>SQRT((K15/(1+1.25*N4))^2+((K14*1.25*P4)/(1+1.25*N4)^2)^2)</f>
        <v>#DIV/0!</v>
      </c>
      <c r="L17" s="136" t="e">
        <f>SQRT((L15/(1+1.5*N4))^2+((L14*1.5*P4)/(1+1.5*N4)^2)^2)</f>
        <v>#DIV/0!</v>
      </c>
      <c r="M17" s="91"/>
      <c r="N17" s="137" t="e">
        <f>J16+K16+L16+N2+N10</f>
        <v>#DIV/0!</v>
      </c>
      <c r="O17" s="94" t="s">
        <v>164</v>
      </c>
      <c r="P17" s="138" t="e">
        <f>SQRT(J17^2+K17^2+L17^2+P2^2+P10^2)</f>
        <v>#DIV/0!</v>
      </c>
      <c r="Q17" s="139"/>
      <c r="R17" s="192" t="s">
        <v>203</v>
      </c>
      <c r="S17" s="193" t="s">
        <v>204</v>
      </c>
    </row>
    <row r="18" spans="1:19" x14ac:dyDescent="0.25">
      <c r="A18" s="231">
        <v>1460.91</v>
      </c>
      <c r="B18" s="232" t="s">
        <v>205</v>
      </c>
      <c r="C18" s="232" t="s">
        <v>180</v>
      </c>
      <c r="D18" s="212"/>
      <c r="E18" s="213"/>
      <c r="F18" s="103">
        <f t="shared" si="0"/>
        <v>0</v>
      </c>
      <c r="G18" s="104">
        <f t="shared" si="1"/>
        <v>0</v>
      </c>
      <c r="I18" s="265" t="s">
        <v>206</v>
      </c>
      <c r="J18" s="265"/>
      <c r="K18" s="265"/>
      <c r="L18" s="265"/>
      <c r="M18" s="91"/>
      <c r="N18" s="266" t="s">
        <v>17</v>
      </c>
      <c r="O18" s="266"/>
      <c r="P18" s="266"/>
      <c r="Q18" s="139"/>
      <c r="R18" s="178">
        <f>Overview!$AN$28</f>
        <v>0</v>
      </c>
      <c r="S18" s="179">
        <f>Overview!$AO$28</f>
        <v>0</v>
      </c>
    </row>
    <row r="19" spans="1:19" ht="15.75" thickBot="1" x14ac:dyDescent="0.3">
      <c r="A19" s="230">
        <v>1764.83</v>
      </c>
      <c r="B19" s="225" t="s">
        <v>195</v>
      </c>
      <c r="C19" s="225" t="s">
        <v>168</v>
      </c>
      <c r="D19" s="212"/>
      <c r="E19" s="213"/>
      <c r="F19" s="103">
        <f t="shared" si="0"/>
        <v>0</v>
      </c>
      <c r="G19" s="104">
        <f t="shared" si="1"/>
        <v>0</v>
      </c>
      <c r="I19" s="91"/>
      <c r="J19" s="91"/>
      <c r="K19" s="91"/>
      <c r="L19" s="91"/>
      <c r="M19" s="91"/>
      <c r="N19" s="140" t="e">
        <f>N6*1000/N17</f>
        <v>#DIV/0!</v>
      </c>
      <c r="O19" s="141" t="s">
        <v>164</v>
      </c>
      <c r="P19" s="142" t="e">
        <f>N19*SQRT((P6/N6)^2+(P17/N17)^2)</f>
        <v>#DIV/0!</v>
      </c>
      <c r="Q19" s="139"/>
      <c r="R19" s="143"/>
      <c r="S19" s="144"/>
    </row>
    <row r="20" spans="1:19" ht="15.75" thickBot="1" x14ac:dyDescent="0.3">
      <c r="A20" s="226">
        <v>2615.8200000000002</v>
      </c>
      <c r="B20" s="229" t="s">
        <v>190</v>
      </c>
      <c r="C20" s="229" t="s">
        <v>177</v>
      </c>
      <c r="D20" s="214"/>
      <c r="E20" s="215"/>
      <c r="F20" s="145">
        <f t="shared" si="0"/>
        <v>0</v>
      </c>
      <c r="G20" s="146">
        <f t="shared" si="1"/>
        <v>0</v>
      </c>
      <c r="I20" s="254" t="s">
        <v>207</v>
      </c>
      <c r="J20" s="254"/>
      <c r="K20" s="254"/>
      <c r="L20" s="254"/>
      <c r="M20" s="91"/>
      <c r="N20" s="255" t="s">
        <v>230</v>
      </c>
      <c r="O20" s="255"/>
      <c r="P20" s="255"/>
      <c r="Q20" s="147"/>
      <c r="R20" s="221" t="str">
        <f>Overview!$AL$28</f>
        <v>Quartz</v>
      </c>
      <c r="S20" s="223">
        <f>Overview!$AP$28</f>
        <v>0</v>
      </c>
    </row>
    <row r="25" spans="1:19" x14ac:dyDescent="0.25">
      <c r="I25" s="45"/>
    </row>
    <row r="29" spans="1:19" x14ac:dyDescent="0.25">
      <c r="H29" s="216"/>
    </row>
    <row r="31" spans="1:19" x14ac:dyDescent="0.25">
      <c r="K31" s="171"/>
    </row>
  </sheetData>
  <sheetProtection sheet="1" objects="1" scenarios="1"/>
  <protectedRanges>
    <protectedRange sqref="B3:B20" name="Intervalo1"/>
  </protectedRanges>
  <mergeCells count="28">
    <mergeCell ref="B1:B2"/>
    <mergeCell ref="C1:C2"/>
    <mergeCell ref="F1:F2"/>
    <mergeCell ref="G1:G2"/>
    <mergeCell ref="I1:L1"/>
    <mergeCell ref="N1:P1"/>
    <mergeCell ref="R1:S1"/>
    <mergeCell ref="R2:S2"/>
    <mergeCell ref="N3:P3"/>
    <mergeCell ref="R3:S3"/>
    <mergeCell ref="I4:L4"/>
    <mergeCell ref="R4:S4"/>
    <mergeCell ref="N5:P5"/>
    <mergeCell ref="R5:S5"/>
    <mergeCell ref="R6:S6"/>
    <mergeCell ref="R16:S16"/>
    <mergeCell ref="I18:L18"/>
    <mergeCell ref="N18:P18"/>
    <mergeCell ref="I7:L7"/>
    <mergeCell ref="I11:L12"/>
    <mergeCell ref="I20:L20"/>
    <mergeCell ref="N20:P20"/>
    <mergeCell ref="N7:P7"/>
    <mergeCell ref="N9:P9"/>
    <mergeCell ref="N12:P12"/>
    <mergeCell ref="N11:P11"/>
    <mergeCell ref="N14:P14"/>
    <mergeCell ref="N16:P16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B10FE5D3-5C7C-412A-94E9-D8489FA46D40}">
          <x14:formula1>
            <xm:f>'Occult Data'!$O$1:$O$2</xm:f>
          </x14:formula1>
          <xm:sqref>B18</xm:sqref>
        </x14:dataValidation>
        <x14:dataValidation type="list" allowBlank="1" showInputMessage="1" showErrorMessage="1" xr:uid="{26B67D25-5E2C-4A75-A5FB-628E94D0B85B}">
          <x14:formula1>
            <xm:f>'Occult Data'!$N$1:$N$2</xm:f>
          </x14:formula1>
          <xm:sqref>B3</xm:sqref>
        </x14:dataValidation>
        <x14:dataValidation type="list" allowBlank="1" showInputMessage="1" showErrorMessage="1" xr:uid="{03818892-21B6-432B-B97D-C0233A3454BA}">
          <x14:formula1>
            <xm:f>'Occult Data'!$M$1:$M$2</xm:f>
          </x14:formula1>
          <xm:sqref>B4:B5</xm:sqref>
        </x14:dataValidation>
        <x14:dataValidation type="list" allowBlank="1" showInputMessage="1" showErrorMessage="1" xr:uid="{D16A63E7-1FC2-4C58-90F8-7182E9635847}">
          <x14:formula1>
            <xm:f>'Occult Data'!$L$1:$L$2</xm:f>
          </x14:formula1>
          <xm:sqref>B7</xm:sqref>
        </x14:dataValidation>
        <x14:dataValidation type="list" allowBlank="1" showInputMessage="1" showErrorMessage="1" xr:uid="{F225D7C0-43D8-4564-B956-0F7B8085AA70}">
          <x14:formula1>
            <xm:f>'Occult Data'!$K$1:$K$2</xm:f>
          </x14:formula1>
          <xm:sqref>B12 B10</xm:sqref>
        </x14:dataValidation>
        <x14:dataValidation type="list" allowBlank="1" showInputMessage="1" showErrorMessage="1" xr:uid="{ADDC9F9B-DE0A-4E4D-8C83-3786888A2E40}">
          <x14:formula1>
            <xm:f>'Occult Data'!$J$1:$J$2</xm:f>
          </x14:formula1>
          <xm:sqref>B19 B17 B14</xm:sqref>
        </x14:dataValidation>
        <x14:dataValidation type="list" allowBlank="1" showInputMessage="1" showErrorMessage="1" xr:uid="{134150E9-6ABE-4869-A2FE-71EE77824EA0}">
          <x14:formula1>
            <xm:f>'Occult Data'!$I$1:$I$2</xm:f>
          </x14:formula1>
          <xm:sqref>B9</xm:sqref>
        </x14:dataValidation>
        <x14:dataValidation type="list" allowBlank="1" showInputMessage="1" showErrorMessage="1" xr:uid="{890ADA74-30A7-491B-902D-D67A21C5C5C4}">
          <x14:formula1>
            <xm:f>'Occult Data'!$H$1:$H$2</xm:f>
          </x14:formula1>
          <xm:sqref>B6 B8 B11 B15:B16</xm:sqref>
        </x14:dataValidation>
        <x14:dataValidation type="list" allowBlank="1" showInputMessage="1" showErrorMessage="1" xr:uid="{A3AF8402-D1CC-4CC3-B928-0BD35FAA0E35}">
          <x14:formula1>
            <xm:f>'Occult Data'!$G$1:$G$2</xm:f>
          </x14:formula1>
          <xm:sqref>B20 B13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S31"/>
  <sheetViews>
    <sheetView zoomScaleNormal="100" workbookViewId="0">
      <selection activeCell="B3" sqref="B3:B20"/>
    </sheetView>
  </sheetViews>
  <sheetFormatPr defaultColWidth="11.5703125" defaultRowHeight="15" x14ac:dyDescent="0.25"/>
  <cols>
    <col min="1" max="1" width="9.28515625" customWidth="1"/>
    <col min="2" max="2" width="8.28515625" customWidth="1"/>
    <col min="3" max="3" width="6.85546875" customWidth="1"/>
    <col min="4" max="4" width="11.85546875" customWidth="1"/>
    <col min="5" max="5" width="13.140625" customWidth="1"/>
    <col min="6" max="6" width="10.85546875" customWidth="1"/>
    <col min="7" max="7" width="11.28515625" customWidth="1"/>
    <col min="8" max="8" width="3.140625" customWidth="1"/>
    <col min="9" max="9" width="15.28515625" customWidth="1"/>
    <col min="10" max="10" width="10.7109375" customWidth="1"/>
    <col min="11" max="11" width="13.140625" customWidth="1"/>
    <col min="13" max="13" width="3.140625" customWidth="1"/>
    <col min="14" max="14" width="11.7109375" customWidth="1"/>
    <col min="15" max="16" width="10" customWidth="1"/>
    <col min="17" max="17" width="3.140625" customWidth="1"/>
    <col min="18" max="18" width="14.28515625" customWidth="1"/>
    <col min="19" max="19" width="13.5703125" customWidth="1"/>
    <col min="20" max="64" width="8.7109375" customWidth="1"/>
  </cols>
  <sheetData>
    <row r="1" spans="1:19" ht="13.9" customHeight="1" x14ac:dyDescent="0.25">
      <c r="A1" s="188" t="s">
        <v>152</v>
      </c>
      <c r="B1" s="317" t="s">
        <v>153</v>
      </c>
      <c r="C1" s="317" t="s">
        <v>154</v>
      </c>
      <c r="D1" s="198" t="s">
        <v>155</v>
      </c>
      <c r="E1" s="199" t="s">
        <v>156</v>
      </c>
      <c r="F1" s="318" t="s">
        <v>157</v>
      </c>
      <c r="G1" s="319" t="s">
        <v>158</v>
      </c>
      <c r="H1" s="90"/>
      <c r="I1" s="313" t="s">
        <v>159</v>
      </c>
      <c r="J1" s="313"/>
      <c r="K1" s="313"/>
      <c r="L1" s="313"/>
      <c r="M1" s="91"/>
      <c r="N1" s="313" t="s">
        <v>160</v>
      </c>
      <c r="O1" s="313"/>
      <c r="P1" s="313"/>
      <c r="Q1" s="91"/>
      <c r="R1" s="274" t="s">
        <v>161</v>
      </c>
      <c r="S1" s="274"/>
    </row>
    <row r="2" spans="1:19" ht="15.75" thickBot="1" x14ac:dyDescent="0.3">
      <c r="A2" s="188" t="s">
        <v>162</v>
      </c>
      <c r="B2" s="317"/>
      <c r="C2" s="317"/>
      <c r="D2" s="200" t="s">
        <v>163</v>
      </c>
      <c r="E2" s="201" t="s">
        <v>163</v>
      </c>
      <c r="F2" s="318"/>
      <c r="G2" s="319"/>
      <c r="H2" s="92"/>
      <c r="I2" s="93" t="e">
        <f>SUM(G3,G4,G5,G7,G10,G12,G14,G17,G19)/SUM(F3,F4,F5,F7,F10,F12,F14,F17,F19)</f>
        <v>#DIV/0!</v>
      </c>
      <c r="J2" s="94" t="s">
        <v>164</v>
      </c>
      <c r="K2" s="95" t="e">
        <f>SQRT(1/SUM(F3,F4,F5,F7,F10,F12,F14,F17,F19))</f>
        <v>#DIV/0!</v>
      </c>
      <c r="L2" s="96" t="s">
        <v>165</v>
      </c>
      <c r="M2" s="91"/>
      <c r="N2" s="172">
        <f>Overview!$AA$29</f>
        <v>0.19504856112476671</v>
      </c>
      <c r="O2" s="173" t="s">
        <v>164</v>
      </c>
      <c r="P2" s="174" t="e">
        <f>Overview!$AB$29</f>
        <v>#DIV/0!</v>
      </c>
      <c r="Q2" s="91"/>
      <c r="R2" s="270" t="s">
        <v>166</v>
      </c>
      <c r="S2" s="270"/>
    </row>
    <row r="3" spans="1:19" ht="17.25" x14ac:dyDescent="0.25">
      <c r="A3" s="224">
        <v>46.5</v>
      </c>
      <c r="B3" s="225" t="s">
        <v>167</v>
      </c>
      <c r="C3" s="225" t="s">
        <v>168</v>
      </c>
      <c r="D3" s="212"/>
      <c r="E3" s="213"/>
      <c r="F3" s="97">
        <f t="shared" ref="F3:F20" si="0">IF(B3="-",0,IF(E3&lt;&gt;0,1/E3^2,0))</f>
        <v>0</v>
      </c>
      <c r="G3" s="98">
        <f>IF(D3&lt;&gt;0,D3*F3,0)</f>
        <v>0</v>
      </c>
      <c r="I3" s="99" t="e">
        <f>I2*27/0.33</f>
        <v>#DIV/0!</v>
      </c>
      <c r="J3" s="100" t="s">
        <v>164</v>
      </c>
      <c r="K3" s="101" t="e">
        <f>K2*27/0.33</f>
        <v>#DIV/0!</v>
      </c>
      <c r="L3" s="102" t="s">
        <v>169</v>
      </c>
      <c r="M3" s="91"/>
      <c r="N3" s="316" t="s">
        <v>170</v>
      </c>
      <c r="O3" s="316"/>
      <c r="P3" s="316"/>
      <c r="Q3" s="91"/>
      <c r="R3" s="272" t="s">
        <v>171</v>
      </c>
      <c r="S3" s="272"/>
    </row>
    <row r="4" spans="1:19" x14ac:dyDescent="0.25">
      <c r="A4" s="224">
        <v>63.29</v>
      </c>
      <c r="B4" s="225" t="s">
        <v>172</v>
      </c>
      <c r="C4" s="225" t="s">
        <v>168</v>
      </c>
      <c r="D4" s="212"/>
      <c r="E4" s="213"/>
      <c r="F4" s="103">
        <f t="shared" si="0"/>
        <v>0</v>
      </c>
      <c r="G4" s="104">
        <f>IF(D4&lt;&gt;0,D4*F4,0)</f>
        <v>0</v>
      </c>
      <c r="I4" s="313" t="s">
        <v>173</v>
      </c>
      <c r="J4" s="313"/>
      <c r="K4" s="313"/>
      <c r="L4" s="313"/>
      <c r="M4" s="91"/>
      <c r="N4" s="172" t="e">
        <f>Overview!$AG$29</f>
        <v>#DIV/0!</v>
      </c>
      <c r="O4" s="173" t="s">
        <v>164</v>
      </c>
      <c r="P4" s="174">
        <f>0.1</f>
        <v>0.1</v>
      </c>
      <c r="Q4" s="91"/>
      <c r="R4" s="270" t="s">
        <v>174</v>
      </c>
      <c r="S4" s="270"/>
    </row>
    <row r="5" spans="1:19" x14ac:dyDescent="0.25">
      <c r="A5" s="230">
        <v>93.31</v>
      </c>
      <c r="B5" s="225" t="s">
        <v>172</v>
      </c>
      <c r="C5" s="225" t="s">
        <v>168</v>
      </c>
      <c r="D5" s="212"/>
      <c r="E5" s="213"/>
      <c r="F5" s="103">
        <f t="shared" si="0"/>
        <v>0</v>
      </c>
      <c r="G5" s="104">
        <f t="shared" ref="G5:G20" si="1">IF(D5&lt;&gt;0,D5*F5,0)</f>
        <v>0</v>
      </c>
      <c r="I5" s="93" t="e">
        <f>SUM(G6,G8,G9,G11,G15,G13,G16,G20)/SUM(F6,F8,F9,F11,F13,F15,F16,F20)</f>
        <v>#DIV/0!</v>
      </c>
      <c r="J5" s="94" t="s">
        <v>164</v>
      </c>
      <c r="K5" s="95" t="e">
        <f>SQRT(1/SUM(F6,F8,F9,F11,F13,F15,F16,F20))</f>
        <v>#DIV/0!</v>
      </c>
      <c r="L5" s="96" t="s">
        <v>165</v>
      </c>
      <c r="M5" s="91"/>
      <c r="N5" s="316" t="s">
        <v>13</v>
      </c>
      <c r="O5" s="316"/>
      <c r="P5" s="316"/>
      <c r="Q5" s="91"/>
      <c r="R5" s="272" t="s">
        <v>175</v>
      </c>
      <c r="S5" s="272"/>
    </row>
    <row r="6" spans="1:19" x14ac:dyDescent="0.25">
      <c r="A6" s="226">
        <v>128.72</v>
      </c>
      <c r="B6" s="227" t="s">
        <v>176</v>
      </c>
      <c r="C6" s="227" t="s">
        <v>177</v>
      </c>
      <c r="D6" s="212"/>
      <c r="E6" s="213"/>
      <c r="F6" s="103">
        <f t="shared" si="0"/>
        <v>0</v>
      </c>
      <c r="G6" s="104">
        <f t="shared" si="1"/>
        <v>0</v>
      </c>
      <c r="I6" s="105" t="e">
        <f>I5*27/0.11</f>
        <v>#DIV/0!</v>
      </c>
      <c r="J6" s="106" t="s">
        <v>164</v>
      </c>
      <c r="K6" s="107" t="e">
        <f>K5*27/0.11</f>
        <v>#DIV/0!</v>
      </c>
      <c r="L6" s="108" t="s">
        <v>169</v>
      </c>
      <c r="M6" s="91"/>
      <c r="N6" s="172">
        <f>Overview!$D$29</f>
        <v>0</v>
      </c>
      <c r="O6" s="173" t="s">
        <v>164</v>
      </c>
      <c r="P6" s="174">
        <f>Overview!$E$29</f>
        <v>0</v>
      </c>
      <c r="Q6" s="91"/>
      <c r="R6" s="273" t="s">
        <v>178</v>
      </c>
      <c r="S6" s="273"/>
    </row>
    <row r="7" spans="1:19" x14ac:dyDescent="0.25">
      <c r="A7" s="230">
        <v>185.76</v>
      </c>
      <c r="B7" s="225" t="s">
        <v>179</v>
      </c>
      <c r="C7" s="225" t="s">
        <v>168</v>
      </c>
      <c r="D7" s="212"/>
      <c r="E7" s="213"/>
      <c r="F7" s="103">
        <f t="shared" si="0"/>
        <v>0</v>
      </c>
      <c r="G7" s="104">
        <f t="shared" si="1"/>
        <v>0</v>
      </c>
      <c r="I7" s="313" t="s">
        <v>180</v>
      </c>
      <c r="J7" s="313"/>
      <c r="K7" s="313"/>
      <c r="L7" s="313"/>
      <c r="M7" s="91"/>
      <c r="N7" s="305" t="s">
        <v>181</v>
      </c>
      <c r="O7" s="306"/>
      <c r="P7" s="307"/>
      <c r="Q7" s="91"/>
      <c r="R7" s="91"/>
      <c r="S7" s="109"/>
    </row>
    <row r="8" spans="1:19" ht="15" customHeight="1" x14ac:dyDescent="0.25">
      <c r="A8" s="226">
        <v>209.42</v>
      </c>
      <c r="B8" s="227" t="s">
        <v>176</v>
      </c>
      <c r="C8" s="227" t="s">
        <v>177</v>
      </c>
      <c r="D8" s="212"/>
      <c r="E8" s="213"/>
      <c r="F8" s="103">
        <f t="shared" si="0"/>
        <v>0</v>
      </c>
      <c r="G8" s="104">
        <f t="shared" si="1"/>
        <v>0</v>
      </c>
      <c r="I8" s="110">
        <f>D18</f>
        <v>0</v>
      </c>
      <c r="J8" s="94" t="s">
        <v>164</v>
      </c>
      <c r="K8" s="94">
        <f>E18</f>
        <v>0</v>
      </c>
      <c r="L8" s="111" t="s">
        <v>165</v>
      </c>
      <c r="M8" s="91"/>
      <c r="N8" s="113" t="e">
        <f>(((0.99685704+-0.23958774*LN(R18)+0.014597508*LN(R18)^2)/(1+-0.24153011*LN(R18)+0.015221787*LN(R18)^2))+((0.99685704+-0.23958774*LN(S18)+0.014597508*LN(S18)^2)/(1+-0.24153011*LN(S18)+0.015221787*LN(S18)^2)))/2</f>
        <v>#NUM!</v>
      </c>
      <c r="O8" s="114" t="s">
        <v>164</v>
      </c>
      <c r="P8" s="115" t="e">
        <f>N8*0.05</f>
        <v>#NUM!</v>
      </c>
      <c r="Q8" s="91"/>
      <c r="R8" s="217" t="s">
        <v>189</v>
      </c>
      <c r="S8" s="218" t="s">
        <v>215</v>
      </c>
    </row>
    <row r="9" spans="1:19" x14ac:dyDescent="0.25">
      <c r="A9" s="228">
        <v>238.71</v>
      </c>
      <c r="B9" s="227" t="s">
        <v>183</v>
      </c>
      <c r="C9" s="227" t="s">
        <v>177</v>
      </c>
      <c r="D9" s="212"/>
      <c r="E9" s="213"/>
      <c r="F9" s="103">
        <f t="shared" si="0"/>
        <v>0</v>
      </c>
      <c r="G9" s="104">
        <f t="shared" si="1"/>
        <v>0</v>
      </c>
      <c r="I9" s="112">
        <f>I8*27*1224</f>
        <v>0</v>
      </c>
      <c r="J9" s="107" t="s">
        <v>164</v>
      </c>
      <c r="K9" s="107">
        <f>K8*27*1224</f>
        <v>0</v>
      </c>
      <c r="L9" s="108" t="s">
        <v>169</v>
      </c>
      <c r="M9" s="91"/>
      <c r="N9" s="305" t="s">
        <v>187</v>
      </c>
      <c r="O9" s="306"/>
      <c r="P9" s="307"/>
      <c r="Q9" s="91"/>
      <c r="R9" s="116" t="s">
        <v>184</v>
      </c>
      <c r="S9" s="117">
        <v>0.03</v>
      </c>
    </row>
    <row r="10" spans="1:19" x14ac:dyDescent="0.25">
      <c r="A10" s="224">
        <v>295.10000000000002</v>
      </c>
      <c r="B10" s="225" t="s">
        <v>185</v>
      </c>
      <c r="C10" s="225" t="s">
        <v>168</v>
      </c>
      <c r="D10" s="212"/>
      <c r="E10" s="213"/>
      <c r="F10" s="103">
        <f t="shared" si="0"/>
        <v>0</v>
      </c>
      <c r="G10" s="104">
        <f t="shared" si="1"/>
        <v>0</v>
      </c>
      <c r="I10" s="118">
        <f>I9*100/1000000</f>
        <v>0</v>
      </c>
      <c r="J10" s="119" t="s">
        <v>164</v>
      </c>
      <c r="K10" s="119">
        <f>K9*100/1000000</f>
        <v>0</v>
      </c>
      <c r="L10" s="108" t="s">
        <v>186</v>
      </c>
      <c r="M10" s="91"/>
      <c r="N10" s="122">
        <f>IF(S20="on",IF(R20="Feldspar",12.5*0.7982*(1-((((0.99685704+-0.23958774*LN(R18)+0.014597508*LN(R18)^2)/(1+-0.24153011*LN(R18)+0.015221787*LN(R18)^2))+((0.99685704+-0.23958774*LN(S18)+0.014597508*LN(S18)^2)/(1+-0.24153011*LN(S18)+0.015221787*LN(S18)^2)))/2)),0.01),0)</f>
        <v>0</v>
      </c>
      <c r="O10" s="123" t="s">
        <v>164</v>
      </c>
      <c r="P10" s="121">
        <f>IF(S20="on",IF(R20="Feldspar",N10*SQRT((0.12/12.5)^2+(0.039/0.7982)^2 + (P8/(N8))^2),0.002),0)</f>
        <v>0</v>
      </c>
      <c r="Q10" s="91"/>
      <c r="R10" s="120" t="s">
        <v>188</v>
      </c>
      <c r="S10" s="121">
        <v>0.04</v>
      </c>
    </row>
    <row r="11" spans="1:19" x14ac:dyDescent="0.25">
      <c r="A11" s="226">
        <v>338.21</v>
      </c>
      <c r="B11" s="227" t="s">
        <v>176</v>
      </c>
      <c r="C11" s="227" t="s">
        <v>177</v>
      </c>
      <c r="D11" s="212"/>
      <c r="E11" s="213"/>
      <c r="F11" s="103">
        <f t="shared" si="0"/>
        <v>0</v>
      </c>
      <c r="G11" s="104">
        <f t="shared" si="1"/>
        <v>0</v>
      </c>
      <c r="I11" s="314" t="s">
        <v>52</v>
      </c>
      <c r="J11" s="314"/>
      <c r="K11" s="314"/>
      <c r="L11" s="315"/>
      <c r="M11" s="91"/>
      <c r="N11" s="280" t="s">
        <v>214</v>
      </c>
      <c r="O11" s="281"/>
      <c r="P11" s="282"/>
      <c r="Q11" s="91"/>
      <c r="R11" s="189" t="s">
        <v>189</v>
      </c>
      <c r="S11" s="175">
        <f>IF(Overview!AM29="silt",IF(Overview!K29="lin",0.03,IF(Overview!K29="exp",0.04,"missing info")),0)</f>
        <v>0</v>
      </c>
    </row>
    <row r="12" spans="1:19" x14ac:dyDescent="0.25">
      <c r="A12" s="224">
        <v>351.85</v>
      </c>
      <c r="B12" s="225" t="s">
        <v>185</v>
      </c>
      <c r="C12" s="225" t="s">
        <v>168</v>
      </c>
      <c r="D12" s="212"/>
      <c r="E12" s="213"/>
      <c r="F12" s="103">
        <f t="shared" si="0"/>
        <v>0</v>
      </c>
      <c r="G12" s="104">
        <f t="shared" si="1"/>
        <v>0</v>
      </c>
      <c r="I12" s="314"/>
      <c r="J12" s="314"/>
      <c r="K12" s="314"/>
      <c r="L12" s="315"/>
      <c r="M12" s="91"/>
      <c r="N12" s="305" t="s">
        <v>216</v>
      </c>
      <c r="O12" s="306"/>
      <c r="P12" s="307"/>
      <c r="Q12" s="91"/>
      <c r="R12" s="91"/>
      <c r="S12" s="109"/>
    </row>
    <row r="13" spans="1:19" x14ac:dyDescent="0.25">
      <c r="A13" s="228">
        <v>583.17999999999995</v>
      </c>
      <c r="B13" s="229" t="s">
        <v>190</v>
      </c>
      <c r="C13" s="227" t="s">
        <v>177</v>
      </c>
      <c r="D13" s="212"/>
      <c r="E13" s="213"/>
      <c r="F13" s="103">
        <f t="shared" si="0"/>
        <v>0</v>
      </c>
      <c r="G13" s="104">
        <f t="shared" si="1"/>
        <v>0</v>
      </c>
      <c r="I13" s="124"/>
      <c r="J13" s="125" t="s">
        <v>191</v>
      </c>
      <c r="K13" s="125" t="s">
        <v>192</v>
      </c>
      <c r="L13" s="126" t="s">
        <v>193</v>
      </c>
      <c r="M13" s="91"/>
      <c r="N13" s="130" t="e">
        <f>D7/(D4+D5)</f>
        <v>#DIV/0!</v>
      </c>
      <c r="O13" s="123" t="s">
        <v>164</v>
      </c>
      <c r="P13" s="131" t="e">
        <f>SQRT((E7^2/(D4+D5)^2)+(D7^2*(E4^2+E5^2)/(D4+D5)^4))</f>
        <v>#DIV/0!</v>
      </c>
      <c r="Q13" s="91"/>
      <c r="R13" s="190" t="s">
        <v>194</v>
      </c>
      <c r="S13" s="176">
        <f>Overview!$N$29</f>
        <v>0</v>
      </c>
    </row>
    <row r="14" spans="1:19" x14ac:dyDescent="0.25">
      <c r="A14" s="224">
        <v>609.22</v>
      </c>
      <c r="B14" s="225" t="s">
        <v>195</v>
      </c>
      <c r="C14" s="225" t="s">
        <v>168</v>
      </c>
      <c r="D14" s="212"/>
      <c r="E14" s="213"/>
      <c r="F14" s="103">
        <f t="shared" si="0"/>
        <v>0</v>
      </c>
      <c r="G14" s="104">
        <f t="shared" si="1"/>
        <v>0</v>
      </c>
      <c r="I14" s="127" t="s">
        <v>196</v>
      </c>
      <c r="J14" s="128" t="e">
        <f>(I6*0.0479)+(I3*0.1116)+(I10*0.2491)</f>
        <v>#DIV/0!</v>
      </c>
      <c r="K14" s="128" t="e">
        <f>(I6*0.0277*(1-0.171))+(I3*0.1457*(1-0.117))+(I10*(0.7982+0.019)*(1-0.0494))</f>
        <v>#DIV/0!</v>
      </c>
      <c r="L14" s="129" t="e">
        <f>(I6*0.644*S11)+(I3*2.22*S11)</f>
        <v>#DIV/0!</v>
      </c>
      <c r="M14" s="91"/>
      <c r="N14" s="308" t="s">
        <v>217</v>
      </c>
      <c r="O14" s="309"/>
      <c r="P14" s="310"/>
      <c r="Q14" s="91"/>
      <c r="R14" s="191" t="s">
        <v>197</v>
      </c>
      <c r="S14" s="177">
        <f>Overview!$O$29</f>
        <v>0</v>
      </c>
    </row>
    <row r="15" spans="1:19" x14ac:dyDescent="0.25">
      <c r="A15" s="228">
        <v>911.1</v>
      </c>
      <c r="B15" s="227" t="s">
        <v>176</v>
      </c>
      <c r="C15" s="227" t="s">
        <v>177</v>
      </c>
      <c r="D15" s="212"/>
      <c r="E15" s="213"/>
      <c r="F15" s="103">
        <f t="shared" si="0"/>
        <v>0</v>
      </c>
      <c r="G15" s="104">
        <f t="shared" si="1"/>
        <v>0</v>
      </c>
      <c r="I15" s="127" t="s">
        <v>198</v>
      </c>
      <c r="J15" s="128" t="e">
        <f>SQRT((0.0479*K6)^2+(0.1116*K3)^2+(0.2491*K10)^2)</f>
        <v>#DIV/0!</v>
      </c>
      <c r="K15" s="128" t="e">
        <f>SQRT((0.0277*(1-0.171)*K6)^2+(I6*0.0277*0.013)^2+(0.1457*(1-0.117)*K3)^2+(I3*0.1457*0.011)^2+(0.801*(1-0.0494)*K10)^2+(I10*0.801*0.007)^2)</f>
        <v>#DIV/0!</v>
      </c>
      <c r="L15" s="132" t="e">
        <f>IF(L14=0,0,(SQRT((K6*0.644)^2+(K3*2.22)^2)*S11))</f>
        <v>#DIV/0!</v>
      </c>
      <c r="M15" s="91"/>
      <c r="N15" s="219" t="e">
        <f>D9/(D6+D8+D11+D15+D16)</f>
        <v>#DIV/0!</v>
      </c>
      <c r="O15" s="123" t="s">
        <v>164</v>
      </c>
      <c r="P15" s="220" t="e">
        <f>SQRT((E9^2/(D6+D8+D11+D15+D16)^2)+(D9^2*(E6^2+E8^2+E11^2+E15^2+E16^2)/(D6+D8+D11+D15+D16)^4))</f>
        <v>#DIV/0!</v>
      </c>
      <c r="Q15" s="91"/>
      <c r="R15" s="91"/>
      <c r="S15" s="109"/>
    </row>
    <row r="16" spans="1:19" x14ac:dyDescent="0.25">
      <c r="A16" s="226">
        <v>968.93</v>
      </c>
      <c r="B16" s="227" t="s">
        <v>176</v>
      </c>
      <c r="C16" s="227" t="s">
        <v>177</v>
      </c>
      <c r="D16" s="212"/>
      <c r="E16" s="213"/>
      <c r="F16" s="103">
        <f t="shared" si="0"/>
        <v>0</v>
      </c>
      <c r="G16" s="104">
        <f t="shared" si="1"/>
        <v>0</v>
      </c>
      <c r="I16" s="127" t="s">
        <v>199</v>
      </c>
      <c r="J16" s="128" t="e">
        <f>J14/(1+1.14*N4)</f>
        <v>#DIV/0!</v>
      </c>
      <c r="K16" s="128" t="e">
        <f>K14/(1+1.25*N4)</f>
        <v>#DIV/0!</v>
      </c>
      <c r="L16" s="129" t="e">
        <f>L14/(1+1.5*N4)</f>
        <v>#DIV/0!</v>
      </c>
      <c r="M16" s="91"/>
      <c r="N16" s="262" t="s">
        <v>200</v>
      </c>
      <c r="O16" s="262"/>
      <c r="P16" s="262"/>
      <c r="Q16" s="133"/>
      <c r="R16" s="311" t="s">
        <v>201</v>
      </c>
      <c r="S16" s="312"/>
    </row>
    <row r="17" spans="1:19" ht="15.75" thickBot="1" x14ac:dyDescent="0.3">
      <c r="A17" s="230">
        <v>1120.1600000000001</v>
      </c>
      <c r="B17" s="225" t="s">
        <v>195</v>
      </c>
      <c r="C17" s="225" t="s">
        <v>168</v>
      </c>
      <c r="D17" s="212"/>
      <c r="E17" s="213"/>
      <c r="F17" s="103">
        <f t="shared" si="0"/>
        <v>0</v>
      </c>
      <c r="G17" s="104">
        <f t="shared" si="1"/>
        <v>0</v>
      </c>
      <c r="I17" s="134" t="s">
        <v>202</v>
      </c>
      <c r="J17" s="135" t="e">
        <f>SQRT(((J15/(1+1.14*N4))^2+((J14*1.14*P4)/(1+1.14*N4)^2)^2))</f>
        <v>#DIV/0!</v>
      </c>
      <c r="K17" s="135" t="e">
        <f>SQRT((K15/(1+1.25*N4))^2+((K14*1.25*P4)/(1+1.25*N4)^2)^2)</f>
        <v>#DIV/0!</v>
      </c>
      <c r="L17" s="136" t="e">
        <f>SQRT((L15/(1+1.5*N4))^2+((L14*1.5*P4)/(1+1.5*N4)^2)^2)</f>
        <v>#DIV/0!</v>
      </c>
      <c r="M17" s="91"/>
      <c r="N17" s="137" t="e">
        <f>J16+K16+L16+N2+N10</f>
        <v>#DIV/0!</v>
      </c>
      <c r="O17" s="94" t="s">
        <v>164</v>
      </c>
      <c r="P17" s="138" t="e">
        <f>SQRT(J17^2+K17^2+L17^2+P2^2+P10^2)</f>
        <v>#DIV/0!</v>
      </c>
      <c r="Q17" s="139"/>
      <c r="R17" s="192" t="s">
        <v>203</v>
      </c>
      <c r="S17" s="193" t="s">
        <v>204</v>
      </c>
    </row>
    <row r="18" spans="1:19" x14ac:dyDescent="0.25">
      <c r="A18" s="231">
        <v>1460.91</v>
      </c>
      <c r="B18" s="232" t="s">
        <v>205</v>
      </c>
      <c r="C18" s="232" t="s">
        <v>180</v>
      </c>
      <c r="D18" s="212"/>
      <c r="E18" s="213"/>
      <c r="F18" s="103">
        <f t="shared" si="0"/>
        <v>0</v>
      </c>
      <c r="G18" s="104">
        <f t="shared" si="1"/>
        <v>0</v>
      </c>
      <c r="I18" s="265" t="s">
        <v>206</v>
      </c>
      <c r="J18" s="265"/>
      <c r="K18" s="265"/>
      <c r="L18" s="265"/>
      <c r="M18" s="91"/>
      <c r="N18" s="266" t="s">
        <v>17</v>
      </c>
      <c r="O18" s="266"/>
      <c r="P18" s="266"/>
      <c r="Q18" s="139"/>
      <c r="R18" s="178">
        <f>Overview!$AN$29</f>
        <v>0</v>
      </c>
      <c r="S18" s="179">
        <f>Overview!$AO$29</f>
        <v>0</v>
      </c>
    </row>
    <row r="19" spans="1:19" ht="15.75" thickBot="1" x14ac:dyDescent="0.3">
      <c r="A19" s="230">
        <v>1764.83</v>
      </c>
      <c r="B19" s="225" t="s">
        <v>195</v>
      </c>
      <c r="C19" s="225" t="s">
        <v>168</v>
      </c>
      <c r="D19" s="212"/>
      <c r="E19" s="213"/>
      <c r="F19" s="103">
        <f t="shared" si="0"/>
        <v>0</v>
      </c>
      <c r="G19" s="104">
        <f t="shared" si="1"/>
        <v>0</v>
      </c>
      <c r="I19" s="91"/>
      <c r="J19" s="91"/>
      <c r="K19" s="91"/>
      <c r="L19" s="91"/>
      <c r="M19" s="91"/>
      <c r="N19" s="140" t="e">
        <f>N6*1000/N17</f>
        <v>#DIV/0!</v>
      </c>
      <c r="O19" s="141" t="s">
        <v>164</v>
      </c>
      <c r="P19" s="142" t="e">
        <f>N19*SQRT((P6/N6)^2+(P17/N17)^2)</f>
        <v>#DIV/0!</v>
      </c>
      <c r="Q19" s="139"/>
      <c r="R19" s="143"/>
      <c r="S19" s="144"/>
    </row>
    <row r="20" spans="1:19" ht="15.75" thickBot="1" x14ac:dyDescent="0.3">
      <c r="A20" s="226">
        <v>2615.8200000000002</v>
      </c>
      <c r="B20" s="229" t="s">
        <v>190</v>
      </c>
      <c r="C20" s="229" t="s">
        <v>177</v>
      </c>
      <c r="D20" s="214"/>
      <c r="E20" s="215"/>
      <c r="F20" s="145">
        <f t="shared" si="0"/>
        <v>0</v>
      </c>
      <c r="G20" s="146">
        <f t="shared" si="1"/>
        <v>0</v>
      </c>
      <c r="I20" s="254" t="s">
        <v>207</v>
      </c>
      <c r="J20" s="254"/>
      <c r="K20" s="254"/>
      <c r="L20" s="254"/>
      <c r="M20" s="91"/>
      <c r="N20" s="255" t="s">
        <v>230</v>
      </c>
      <c r="O20" s="255"/>
      <c r="P20" s="255"/>
      <c r="Q20" s="147"/>
      <c r="R20" s="221" t="str">
        <f>Overview!$AL$29</f>
        <v>Quartz</v>
      </c>
      <c r="S20" s="223">
        <f>Overview!$AP$29</f>
        <v>0</v>
      </c>
    </row>
    <row r="25" spans="1:19" x14ac:dyDescent="0.25">
      <c r="I25" s="45"/>
    </row>
    <row r="29" spans="1:19" x14ac:dyDescent="0.25">
      <c r="H29" s="216"/>
    </row>
    <row r="31" spans="1:19" x14ac:dyDescent="0.25">
      <c r="K31" s="171"/>
    </row>
  </sheetData>
  <sheetProtection sheet="1" objects="1" scenarios="1"/>
  <protectedRanges>
    <protectedRange sqref="B3:B20" name="Intervalo1"/>
  </protectedRanges>
  <mergeCells count="28">
    <mergeCell ref="B1:B2"/>
    <mergeCell ref="C1:C2"/>
    <mergeCell ref="F1:F2"/>
    <mergeCell ref="G1:G2"/>
    <mergeCell ref="I1:L1"/>
    <mergeCell ref="N1:P1"/>
    <mergeCell ref="R1:S1"/>
    <mergeCell ref="R2:S2"/>
    <mergeCell ref="N3:P3"/>
    <mergeCell ref="R3:S3"/>
    <mergeCell ref="I4:L4"/>
    <mergeCell ref="R4:S4"/>
    <mergeCell ref="N5:P5"/>
    <mergeCell ref="R5:S5"/>
    <mergeCell ref="R6:S6"/>
    <mergeCell ref="R16:S16"/>
    <mergeCell ref="I18:L18"/>
    <mergeCell ref="N18:P18"/>
    <mergeCell ref="I7:L7"/>
    <mergeCell ref="I11:L12"/>
    <mergeCell ref="I20:L20"/>
    <mergeCell ref="N20:P20"/>
    <mergeCell ref="N7:P7"/>
    <mergeCell ref="N9:P9"/>
    <mergeCell ref="N12:P12"/>
    <mergeCell ref="N11:P11"/>
    <mergeCell ref="N14:P14"/>
    <mergeCell ref="N16:P16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7F3D8FAA-F9DF-4F14-8607-8876D3559115}">
          <x14:formula1>
            <xm:f>'Occult Data'!$O$1:$O$2</xm:f>
          </x14:formula1>
          <xm:sqref>B18</xm:sqref>
        </x14:dataValidation>
        <x14:dataValidation type="list" allowBlank="1" showInputMessage="1" showErrorMessage="1" xr:uid="{8D4FA4FA-4CD8-4AF4-AA12-FA4517CA7B77}">
          <x14:formula1>
            <xm:f>'Occult Data'!$N$1:$N$2</xm:f>
          </x14:formula1>
          <xm:sqref>B3</xm:sqref>
        </x14:dataValidation>
        <x14:dataValidation type="list" allowBlank="1" showInputMessage="1" showErrorMessage="1" xr:uid="{18D9BCC8-B62E-469E-BB70-CE6F5E227225}">
          <x14:formula1>
            <xm:f>'Occult Data'!$M$1:$M$2</xm:f>
          </x14:formula1>
          <xm:sqref>B4:B5</xm:sqref>
        </x14:dataValidation>
        <x14:dataValidation type="list" allowBlank="1" showInputMessage="1" showErrorMessage="1" xr:uid="{F2E1C60B-52A6-4DDA-A00A-C04C91904C75}">
          <x14:formula1>
            <xm:f>'Occult Data'!$L$1:$L$2</xm:f>
          </x14:formula1>
          <xm:sqref>B7</xm:sqref>
        </x14:dataValidation>
        <x14:dataValidation type="list" allowBlank="1" showInputMessage="1" showErrorMessage="1" xr:uid="{57D9DACC-4789-4E13-844F-6C73049518DD}">
          <x14:formula1>
            <xm:f>'Occult Data'!$K$1:$K$2</xm:f>
          </x14:formula1>
          <xm:sqref>B12 B10</xm:sqref>
        </x14:dataValidation>
        <x14:dataValidation type="list" allowBlank="1" showInputMessage="1" showErrorMessage="1" xr:uid="{3E5C026E-75B7-477D-836E-92C4BC289D59}">
          <x14:formula1>
            <xm:f>'Occult Data'!$J$1:$J$2</xm:f>
          </x14:formula1>
          <xm:sqref>B19 B17 B14</xm:sqref>
        </x14:dataValidation>
        <x14:dataValidation type="list" allowBlank="1" showInputMessage="1" showErrorMessage="1" xr:uid="{36FDD4AB-C8DC-41F9-9147-7E7BD894E58E}">
          <x14:formula1>
            <xm:f>'Occult Data'!$I$1:$I$2</xm:f>
          </x14:formula1>
          <xm:sqref>B9</xm:sqref>
        </x14:dataValidation>
        <x14:dataValidation type="list" allowBlank="1" showInputMessage="1" showErrorMessage="1" xr:uid="{782F315B-6433-4800-BA31-F84A7E78D119}">
          <x14:formula1>
            <xm:f>'Occult Data'!$H$1:$H$2</xm:f>
          </x14:formula1>
          <xm:sqref>B6 B8 B11 B15:B16</xm:sqref>
        </x14:dataValidation>
        <x14:dataValidation type="list" allowBlank="1" showInputMessage="1" showErrorMessage="1" xr:uid="{E5ADC91E-A2C0-4690-B68E-A854ECBB5BFC}">
          <x14:formula1>
            <xm:f>'Occult Data'!$G$1:$G$2</xm:f>
          </x14:formula1>
          <xm:sqref>B20 B13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S31"/>
  <sheetViews>
    <sheetView zoomScaleNormal="100" workbookViewId="0">
      <selection activeCell="B3" sqref="B3:B20"/>
    </sheetView>
  </sheetViews>
  <sheetFormatPr defaultColWidth="11.5703125" defaultRowHeight="15" x14ac:dyDescent="0.25"/>
  <cols>
    <col min="1" max="1" width="9.28515625" customWidth="1"/>
    <col min="2" max="2" width="8.28515625" customWidth="1"/>
    <col min="3" max="3" width="6.85546875" customWidth="1"/>
    <col min="4" max="4" width="11.85546875" customWidth="1"/>
    <col min="5" max="5" width="13.140625" customWidth="1"/>
    <col min="6" max="6" width="10.85546875" customWidth="1"/>
    <col min="7" max="7" width="11.28515625" customWidth="1"/>
    <col min="8" max="8" width="3.140625" customWidth="1"/>
    <col min="9" max="9" width="15.28515625" customWidth="1"/>
    <col min="10" max="10" width="10.7109375" customWidth="1"/>
    <col min="11" max="11" width="13.140625" customWidth="1"/>
    <col min="13" max="13" width="3.140625" customWidth="1"/>
    <col min="14" max="14" width="11.7109375" customWidth="1"/>
    <col min="15" max="16" width="10" customWidth="1"/>
    <col min="17" max="17" width="3.140625" customWidth="1"/>
    <col min="18" max="18" width="14.28515625" customWidth="1"/>
    <col min="19" max="19" width="13.5703125" customWidth="1"/>
    <col min="20" max="64" width="8.7109375" customWidth="1"/>
  </cols>
  <sheetData>
    <row r="1" spans="1:19" ht="13.9" customHeight="1" x14ac:dyDescent="0.25">
      <c r="A1" s="188" t="s">
        <v>152</v>
      </c>
      <c r="B1" s="317" t="s">
        <v>153</v>
      </c>
      <c r="C1" s="317" t="s">
        <v>154</v>
      </c>
      <c r="D1" s="198" t="s">
        <v>155</v>
      </c>
      <c r="E1" s="199" t="s">
        <v>156</v>
      </c>
      <c r="F1" s="318" t="s">
        <v>157</v>
      </c>
      <c r="G1" s="319" t="s">
        <v>158</v>
      </c>
      <c r="H1" s="90"/>
      <c r="I1" s="313" t="s">
        <v>159</v>
      </c>
      <c r="J1" s="313"/>
      <c r="K1" s="313"/>
      <c r="L1" s="313"/>
      <c r="M1" s="91"/>
      <c r="N1" s="313" t="s">
        <v>160</v>
      </c>
      <c r="O1" s="313"/>
      <c r="P1" s="313"/>
      <c r="Q1" s="91"/>
      <c r="R1" s="274" t="s">
        <v>161</v>
      </c>
      <c r="S1" s="274"/>
    </row>
    <row r="2" spans="1:19" ht="15.75" thickBot="1" x14ac:dyDescent="0.3">
      <c r="A2" s="188" t="s">
        <v>162</v>
      </c>
      <c r="B2" s="317"/>
      <c r="C2" s="317"/>
      <c r="D2" s="200" t="s">
        <v>163</v>
      </c>
      <c r="E2" s="201" t="s">
        <v>163</v>
      </c>
      <c r="F2" s="318"/>
      <c r="G2" s="319"/>
      <c r="H2" s="92"/>
      <c r="I2" s="93" t="e">
        <f>SUM(G3,G4,G5,G7,G10,G12,G14,G17,G19)/SUM(F3,F4,F5,F7,F10,F12,F14,F17,F19)</f>
        <v>#DIV/0!</v>
      </c>
      <c r="J2" s="94" t="s">
        <v>164</v>
      </c>
      <c r="K2" s="95" t="e">
        <f>SQRT(1/SUM(F3,F4,F5,F7,F10,F12,F14,F17,F19))</f>
        <v>#DIV/0!</v>
      </c>
      <c r="L2" s="96" t="s">
        <v>165</v>
      </c>
      <c r="M2" s="91"/>
      <c r="N2" s="172">
        <f>Overview!$AA$31</f>
        <v>0.19504856112476671</v>
      </c>
      <c r="O2" s="173" t="s">
        <v>164</v>
      </c>
      <c r="P2" s="174" t="e">
        <f>Overview!$AB$30</f>
        <v>#DIV/0!</v>
      </c>
      <c r="Q2" s="91"/>
      <c r="R2" s="270" t="s">
        <v>166</v>
      </c>
      <c r="S2" s="270"/>
    </row>
    <row r="3" spans="1:19" ht="17.25" x14ac:dyDescent="0.25">
      <c r="A3" s="224">
        <v>46.5</v>
      </c>
      <c r="B3" s="225" t="s">
        <v>167</v>
      </c>
      <c r="C3" s="225" t="s">
        <v>168</v>
      </c>
      <c r="D3" s="212"/>
      <c r="E3" s="213"/>
      <c r="F3" s="97">
        <f t="shared" ref="F3:F20" si="0">IF(B3="-",0,IF(E3&lt;&gt;0,1/E3^2,0))</f>
        <v>0</v>
      </c>
      <c r="G3" s="98">
        <f>IF(D3&lt;&gt;0,D3*F3,0)</f>
        <v>0</v>
      </c>
      <c r="I3" s="99" t="e">
        <f>I2*27/0.33</f>
        <v>#DIV/0!</v>
      </c>
      <c r="J3" s="100" t="s">
        <v>164</v>
      </c>
      <c r="K3" s="101" t="e">
        <f>K2*27/0.33</f>
        <v>#DIV/0!</v>
      </c>
      <c r="L3" s="102" t="s">
        <v>169</v>
      </c>
      <c r="M3" s="91"/>
      <c r="N3" s="316" t="s">
        <v>170</v>
      </c>
      <c r="O3" s="316"/>
      <c r="P3" s="316"/>
      <c r="Q3" s="91"/>
      <c r="R3" s="272" t="s">
        <v>171</v>
      </c>
      <c r="S3" s="272"/>
    </row>
    <row r="4" spans="1:19" x14ac:dyDescent="0.25">
      <c r="A4" s="224">
        <v>63.29</v>
      </c>
      <c r="B4" s="225" t="s">
        <v>172</v>
      </c>
      <c r="C4" s="225" t="s">
        <v>168</v>
      </c>
      <c r="D4" s="212"/>
      <c r="E4" s="213"/>
      <c r="F4" s="103">
        <f t="shared" si="0"/>
        <v>0</v>
      </c>
      <c r="G4" s="104">
        <f>IF(D4&lt;&gt;0,D4*F4,0)</f>
        <v>0</v>
      </c>
      <c r="I4" s="313" t="s">
        <v>173</v>
      </c>
      <c r="J4" s="313"/>
      <c r="K4" s="313"/>
      <c r="L4" s="313"/>
      <c r="M4" s="91"/>
      <c r="N4" s="172" t="e">
        <f>Overview!$AG$30</f>
        <v>#DIV/0!</v>
      </c>
      <c r="O4" s="173" t="s">
        <v>164</v>
      </c>
      <c r="P4" s="174">
        <f>0.1</f>
        <v>0.1</v>
      </c>
      <c r="Q4" s="91"/>
      <c r="R4" s="270" t="s">
        <v>174</v>
      </c>
      <c r="S4" s="270"/>
    </row>
    <row r="5" spans="1:19" x14ac:dyDescent="0.25">
      <c r="A5" s="230">
        <v>93.31</v>
      </c>
      <c r="B5" s="225" t="s">
        <v>172</v>
      </c>
      <c r="C5" s="225" t="s">
        <v>168</v>
      </c>
      <c r="D5" s="212"/>
      <c r="E5" s="213"/>
      <c r="F5" s="103">
        <f t="shared" si="0"/>
        <v>0</v>
      </c>
      <c r="G5" s="104">
        <f t="shared" ref="G5:G20" si="1">IF(D5&lt;&gt;0,D5*F5,0)</f>
        <v>0</v>
      </c>
      <c r="I5" s="93" t="e">
        <f>SUM(G6,G8,G9,G11,G15,G13,G16,G20)/SUM(F6,F8,F9,F11,F13,F15,F16,F20)</f>
        <v>#DIV/0!</v>
      </c>
      <c r="J5" s="94" t="s">
        <v>164</v>
      </c>
      <c r="K5" s="95" t="e">
        <f>SQRT(1/SUM(F6,F8,F9,F11,F13,F15,F16,F20))</f>
        <v>#DIV/0!</v>
      </c>
      <c r="L5" s="96" t="s">
        <v>165</v>
      </c>
      <c r="M5" s="91"/>
      <c r="N5" s="316" t="s">
        <v>13</v>
      </c>
      <c r="O5" s="316"/>
      <c r="P5" s="316"/>
      <c r="Q5" s="91"/>
      <c r="R5" s="272" t="s">
        <v>175</v>
      </c>
      <c r="S5" s="272"/>
    </row>
    <row r="6" spans="1:19" x14ac:dyDescent="0.25">
      <c r="A6" s="226">
        <v>128.72</v>
      </c>
      <c r="B6" s="227" t="s">
        <v>176</v>
      </c>
      <c r="C6" s="227" t="s">
        <v>177</v>
      </c>
      <c r="D6" s="212"/>
      <c r="E6" s="213"/>
      <c r="F6" s="103">
        <f t="shared" si="0"/>
        <v>0</v>
      </c>
      <c r="G6" s="104">
        <f t="shared" si="1"/>
        <v>0</v>
      </c>
      <c r="I6" s="105" t="e">
        <f>I5*27/0.11</f>
        <v>#DIV/0!</v>
      </c>
      <c r="J6" s="106" t="s">
        <v>164</v>
      </c>
      <c r="K6" s="107" t="e">
        <f>K5*27/0.11</f>
        <v>#DIV/0!</v>
      </c>
      <c r="L6" s="108" t="s">
        <v>169</v>
      </c>
      <c r="M6" s="91"/>
      <c r="N6" s="172">
        <f>Overview!$D$30</f>
        <v>0</v>
      </c>
      <c r="O6" s="173" t="s">
        <v>164</v>
      </c>
      <c r="P6" s="174">
        <f>Overview!$E$30</f>
        <v>0</v>
      </c>
      <c r="Q6" s="91"/>
      <c r="R6" s="273" t="s">
        <v>178</v>
      </c>
      <c r="S6" s="273"/>
    </row>
    <row r="7" spans="1:19" x14ac:dyDescent="0.25">
      <c r="A7" s="230">
        <v>185.76</v>
      </c>
      <c r="B7" s="225" t="s">
        <v>179</v>
      </c>
      <c r="C7" s="225" t="s">
        <v>168</v>
      </c>
      <c r="D7" s="212"/>
      <c r="E7" s="213"/>
      <c r="F7" s="103">
        <f t="shared" si="0"/>
        <v>0</v>
      </c>
      <c r="G7" s="104">
        <f t="shared" si="1"/>
        <v>0</v>
      </c>
      <c r="I7" s="313" t="s">
        <v>180</v>
      </c>
      <c r="J7" s="313"/>
      <c r="K7" s="313"/>
      <c r="L7" s="313"/>
      <c r="M7" s="91"/>
      <c r="N7" s="305" t="s">
        <v>181</v>
      </c>
      <c r="O7" s="306"/>
      <c r="P7" s="307"/>
      <c r="Q7" s="91"/>
      <c r="R7" s="91"/>
      <c r="S7" s="109"/>
    </row>
    <row r="8" spans="1:19" ht="15" customHeight="1" x14ac:dyDescent="0.25">
      <c r="A8" s="226">
        <v>209.42</v>
      </c>
      <c r="B8" s="227" t="s">
        <v>176</v>
      </c>
      <c r="C8" s="227" t="s">
        <v>177</v>
      </c>
      <c r="D8" s="212"/>
      <c r="E8" s="213"/>
      <c r="F8" s="103">
        <f t="shared" si="0"/>
        <v>0</v>
      </c>
      <c r="G8" s="104">
        <f t="shared" si="1"/>
        <v>0</v>
      </c>
      <c r="I8" s="110">
        <f>D18</f>
        <v>0</v>
      </c>
      <c r="J8" s="94" t="s">
        <v>164</v>
      </c>
      <c r="K8" s="94">
        <f>E18</f>
        <v>0</v>
      </c>
      <c r="L8" s="111" t="s">
        <v>165</v>
      </c>
      <c r="M8" s="91"/>
      <c r="N8" s="113" t="e">
        <f>(((0.99685704+-0.23958774*LN(R18)+0.014597508*LN(R18)^2)/(1+-0.24153011*LN(R18)+0.015221787*LN(R18)^2))+((0.99685704+-0.23958774*LN(S18)+0.014597508*LN(S18)^2)/(1+-0.24153011*LN(S18)+0.015221787*LN(S18)^2)))/2</f>
        <v>#NUM!</v>
      </c>
      <c r="O8" s="114" t="s">
        <v>164</v>
      </c>
      <c r="P8" s="115" t="e">
        <f>N8*0.05</f>
        <v>#NUM!</v>
      </c>
      <c r="Q8" s="91"/>
      <c r="R8" s="217" t="s">
        <v>189</v>
      </c>
      <c r="S8" s="218" t="s">
        <v>215</v>
      </c>
    </row>
    <row r="9" spans="1:19" x14ac:dyDescent="0.25">
      <c r="A9" s="228">
        <v>238.71</v>
      </c>
      <c r="B9" s="227" t="s">
        <v>183</v>
      </c>
      <c r="C9" s="227" t="s">
        <v>177</v>
      </c>
      <c r="D9" s="212"/>
      <c r="E9" s="213"/>
      <c r="F9" s="103">
        <f t="shared" si="0"/>
        <v>0</v>
      </c>
      <c r="G9" s="104">
        <f t="shared" si="1"/>
        <v>0</v>
      </c>
      <c r="I9" s="112">
        <f>I8*27*1224</f>
        <v>0</v>
      </c>
      <c r="J9" s="107" t="s">
        <v>164</v>
      </c>
      <c r="K9" s="107">
        <f>K8*27*1224</f>
        <v>0</v>
      </c>
      <c r="L9" s="108" t="s">
        <v>169</v>
      </c>
      <c r="M9" s="91"/>
      <c r="N9" s="305" t="s">
        <v>187</v>
      </c>
      <c r="O9" s="306"/>
      <c r="P9" s="307"/>
      <c r="Q9" s="91"/>
      <c r="R9" s="116" t="s">
        <v>184</v>
      </c>
      <c r="S9" s="117">
        <v>0.03</v>
      </c>
    </row>
    <row r="10" spans="1:19" x14ac:dyDescent="0.25">
      <c r="A10" s="224">
        <v>295.10000000000002</v>
      </c>
      <c r="B10" s="225" t="s">
        <v>185</v>
      </c>
      <c r="C10" s="225" t="s">
        <v>168</v>
      </c>
      <c r="D10" s="212"/>
      <c r="E10" s="213"/>
      <c r="F10" s="103">
        <f t="shared" si="0"/>
        <v>0</v>
      </c>
      <c r="G10" s="104">
        <f t="shared" si="1"/>
        <v>0</v>
      </c>
      <c r="I10" s="118">
        <f>I9*100/1000000</f>
        <v>0</v>
      </c>
      <c r="J10" s="119" t="s">
        <v>164</v>
      </c>
      <c r="K10" s="119">
        <f>K9*100/1000000</f>
        <v>0</v>
      </c>
      <c r="L10" s="108" t="s">
        <v>186</v>
      </c>
      <c r="M10" s="91"/>
      <c r="N10" s="122">
        <f>IF(S20="on",IF(R20="Feldspar",12.5*0.7982*(1-((((0.99685704+-0.23958774*LN(R18)+0.014597508*LN(R18)^2)/(1+-0.24153011*LN(R18)+0.015221787*LN(R18)^2))+((0.99685704+-0.23958774*LN(S18)+0.014597508*LN(S18)^2)/(1+-0.24153011*LN(S18)+0.015221787*LN(S18)^2)))/2)),0.01),0)</f>
        <v>0</v>
      </c>
      <c r="O10" s="123" t="s">
        <v>164</v>
      </c>
      <c r="P10" s="121">
        <f>IF(S20="on",IF(R20="Feldspar",N10*SQRT((0.12/12.5)^2+(0.039/0.7982)^2 + (P8/(N8))^2),0.002),0)</f>
        <v>0</v>
      </c>
      <c r="Q10" s="91"/>
      <c r="R10" s="120" t="s">
        <v>188</v>
      </c>
      <c r="S10" s="121">
        <v>0.04</v>
      </c>
    </row>
    <row r="11" spans="1:19" x14ac:dyDescent="0.25">
      <c r="A11" s="226">
        <v>338.21</v>
      </c>
      <c r="B11" s="227" t="s">
        <v>176</v>
      </c>
      <c r="C11" s="227" t="s">
        <v>177</v>
      </c>
      <c r="D11" s="212"/>
      <c r="E11" s="213"/>
      <c r="F11" s="103">
        <f t="shared" si="0"/>
        <v>0</v>
      </c>
      <c r="G11" s="104">
        <f t="shared" si="1"/>
        <v>0</v>
      </c>
      <c r="I11" s="314" t="s">
        <v>52</v>
      </c>
      <c r="J11" s="314"/>
      <c r="K11" s="314"/>
      <c r="L11" s="315"/>
      <c r="M11" s="91"/>
      <c r="N11" s="280" t="s">
        <v>214</v>
      </c>
      <c r="O11" s="281"/>
      <c r="P11" s="282"/>
      <c r="Q11" s="91"/>
      <c r="R11" s="189" t="s">
        <v>189</v>
      </c>
      <c r="S11" s="175">
        <f>IF(Overview!AM30="silt",IF(Overview!K30="lin",0.03,IF(Overview!K30="exp",0.04,"missing info")),0)</f>
        <v>0</v>
      </c>
    </row>
    <row r="12" spans="1:19" x14ac:dyDescent="0.25">
      <c r="A12" s="224">
        <v>351.85</v>
      </c>
      <c r="B12" s="225" t="s">
        <v>185</v>
      </c>
      <c r="C12" s="225" t="s">
        <v>168</v>
      </c>
      <c r="D12" s="212"/>
      <c r="E12" s="213"/>
      <c r="F12" s="103">
        <f t="shared" si="0"/>
        <v>0</v>
      </c>
      <c r="G12" s="104">
        <f t="shared" si="1"/>
        <v>0</v>
      </c>
      <c r="I12" s="314"/>
      <c r="J12" s="314"/>
      <c r="K12" s="314"/>
      <c r="L12" s="315"/>
      <c r="M12" s="91"/>
      <c r="N12" s="305" t="s">
        <v>216</v>
      </c>
      <c r="O12" s="306"/>
      <c r="P12" s="307"/>
      <c r="Q12" s="91"/>
      <c r="R12" s="91"/>
      <c r="S12" s="109"/>
    </row>
    <row r="13" spans="1:19" x14ac:dyDescent="0.25">
      <c r="A13" s="228">
        <v>583.17999999999995</v>
      </c>
      <c r="B13" s="229" t="s">
        <v>190</v>
      </c>
      <c r="C13" s="227" t="s">
        <v>177</v>
      </c>
      <c r="D13" s="212"/>
      <c r="E13" s="213"/>
      <c r="F13" s="103">
        <f t="shared" si="0"/>
        <v>0</v>
      </c>
      <c r="G13" s="104">
        <f t="shared" si="1"/>
        <v>0</v>
      </c>
      <c r="I13" s="124"/>
      <c r="J13" s="125" t="s">
        <v>191</v>
      </c>
      <c r="K13" s="125" t="s">
        <v>192</v>
      </c>
      <c r="L13" s="126" t="s">
        <v>193</v>
      </c>
      <c r="M13" s="91"/>
      <c r="N13" s="130" t="e">
        <f>D7/(D4+D5)</f>
        <v>#DIV/0!</v>
      </c>
      <c r="O13" s="123" t="s">
        <v>164</v>
      </c>
      <c r="P13" s="131" t="e">
        <f>SQRT((E7^2/(D4+D5)^2)+(D7^2*(E4^2+E5^2)/(D4+D5)^4))</f>
        <v>#DIV/0!</v>
      </c>
      <c r="Q13" s="91"/>
      <c r="R13" s="190" t="s">
        <v>194</v>
      </c>
      <c r="S13" s="176">
        <f>Overview!$N$30</f>
        <v>0</v>
      </c>
    </row>
    <row r="14" spans="1:19" x14ac:dyDescent="0.25">
      <c r="A14" s="224">
        <v>609.22</v>
      </c>
      <c r="B14" s="225" t="s">
        <v>195</v>
      </c>
      <c r="C14" s="225" t="s">
        <v>168</v>
      </c>
      <c r="D14" s="212"/>
      <c r="E14" s="213"/>
      <c r="F14" s="103">
        <f t="shared" si="0"/>
        <v>0</v>
      </c>
      <c r="G14" s="104">
        <f t="shared" si="1"/>
        <v>0</v>
      </c>
      <c r="I14" s="127" t="s">
        <v>196</v>
      </c>
      <c r="J14" s="128" t="e">
        <f>(I6*0.0479)+(I3*0.1116)+(I10*0.2491)</f>
        <v>#DIV/0!</v>
      </c>
      <c r="K14" s="128" t="e">
        <f>(I6*0.0277*(1-0.171))+(I3*0.1457*(1-0.117))+(I10*(0.7982+0.019)*(1-0.0494))</f>
        <v>#DIV/0!</v>
      </c>
      <c r="L14" s="129" t="e">
        <f>(I6*0.644*S11)+(I3*2.22*S11)</f>
        <v>#DIV/0!</v>
      </c>
      <c r="M14" s="91"/>
      <c r="N14" s="308" t="s">
        <v>217</v>
      </c>
      <c r="O14" s="309"/>
      <c r="P14" s="310"/>
      <c r="Q14" s="91"/>
      <c r="R14" s="191" t="s">
        <v>197</v>
      </c>
      <c r="S14" s="177">
        <f>Overview!$O$30</f>
        <v>0</v>
      </c>
    </row>
    <row r="15" spans="1:19" x14ac:dyDescent="0.25">
      <c r="A15" s="228">
        <v>911.1</v>
      </c>
      <c r="B15" s="227" t="s">
        <v>176</v>
      </c>
      <c r="C15" s="227" t="s">
        <v>177</v>
      </c>
      <c r="D15" s="212"/>
      <c r="E15" s="213"/>
      <c r="F15" s="103">
        <f t="shared" si="0"/>
        <v>0</v>
      </c>
      <c r="G15" s="104">
        <f t="shared" si="1"/>
        <v>0</v>
      </c>
      <c r="I15" s="127" t="s">
        <v>198</v>
      </c>
      <c r="J15" s="128" t="e">
        <f>SQRT((0.0479*K6)^2+(0.1116*K3)^2+(0.2491*K10)^2)</f>
        <v>#DIV/0!</v>
      </c>
      <c r="K15" s="128" t="e">
        <f>SQRT((0.0277*(1-0.171)*K6)^2+(I6*0.0277*0.013)^2+(0.1457*(1-0.117)*K3)^2+(I3*0.1457*0.011)^2+(0.801*(1-0.0494)*K10)^2+(I10*0.801*0.007)^2)</f>
        <v>#DIV/0!</v>
      </c>
      <c r="L15" s="132" t="e">
        <f>IF(L14=0,0,(SQRT((K6*0.644)^2+(K3*2.22)^2)*S11))</f>
        <v>#DIV/0!</v>
      </c>
      <c r="M15" s="91"/>
      <c r="N15" s="219" t="e">
        <f>D9/(D6+D8+D11+D15+D16)</f>
        <v>#DIV/0!</v>
      </c>
      <c r="O15" s="123" t="s">
        <v>164</v>
      </c>
      <c r="P15" s="220" t="e">
        <f>SQRT((E9^2/(D6+D8+D11+D15+D16)^2)+(D9^2*(E6^2+E8^2+E11^2+E15^2+E16^2)/(D6+D8+D11+D15+D16)^4))</f>
        <v>#DIV/0!</v>
      </c>
      <c r="Q15" s="91"/>
      <c r="R15" s="91"/>
      <c r="S15" s="109"/>
    </row>
    <row r="16" spans="1:19" x14ac:dyDescent="0.25">
      <c r="A16" s="226">
        <v>968.93</v>
      </c>
      <c r="B16" s="227" t="s">
        <v>176</v>
      </c>
      <c r="C16" s="227" t="s">
        <v>177</v>
      </c>
      <c r="D16" s="212"/>
      <c r="E16" s="213"/>
      <c r="F16" s="103">
        <f t="shared" si="0"/>
        <v>0</v>
      </c>
      <c r="G16" s="104">
        <f t="shared" si="1"/>
        <v>0</v>
      </c>
      <c r="I16" s="127" t="s">
        <v>199</v>
      </c>
      <c r="J16" s="128" t="e">
        <f>J14/(1+1.14*N4)</f>
        <v>#DIV/0!</v>
      </c>
      <c r="K16" s="128" t="e">
        <f>K14/(1+1.25*N4)</f>
        <v>#DIV/0!</v>
      </c>
      <c r="L16" s="129" t="e">
        <f>L14/(1+1.5*N4)</f>
        <v>#DIV/0!</v>
      </c>
      <c r="M16" s="91"/>
      <c r="N16" s="262" t="s">
        <v>200</v>
      </c>
      <c r="O16" s="262"/>
      <c r="P16" s="262"/>
      <c r="Q16" s="133"/>
      <c r="R16" s="311" t="s">
        <v>201</v>
      </c>
      <c r="S16" s="312"/>
    </row>
    <row r="17" spans="1:19" ht="15.75" thickBot="1" x14ac:dyDescent="0.3">
      <c r="A17" s="230">
        <v>1120.1600000000001</v>
      </c>
      <c r="B17" s="225" t="s">
        <v>195</v>
      </c>
      <c r="C17" s="225" t="s">
        <v>168</v>
      </c>
      <c r="D17" s="212"/>
      <c r="E17" s="213"/>
      <c r="F17" s="103">
        <f t="shared" si="0"/>
        <v>0</v>
      </c>
      <c r="G17" s="104">
        <f t="shared" si="1"/>
        <v>0</v>
      </c>
      <c r="I17" s="134" t="s">
        <v>202</v>
      </c>
      <c r="J17" s="135" t="e">
        <f>SQRT(((J15/(1+1.14*N4))^2+((J14*1.14*P4)/(1+1.14*N4)^2)^2))</f>
        <v>#DIV/0!</v>
      </c>
      <c r="K17" s="135" t="e">
        <f>SQRT((K15/(1+1.25*N4))^2+((K14*1.25*P4)/(1+1.25*N4)^2)^2)</f>
        <v>#DIV/0!</v>
      </c>
      <c r="L17" s="136" t="e">
        <f>SQRT((L15/(1+1.5*N4))^2+((L14*1.5*P4)/(1+1.5*N4)^2)^2)</f>
        <v>#DIV/0!</v>
      </c>
      <c r="M17" s="91"/>
      <c r="N17" s="137" t="e">
        <f>J16+K16+L16+N2+N10</f>
        <v>#DIV/0!</v>
      </c>
      <c r="O17" s="94" t="s">
        <v>164</v>
      </c>
      <c r="P17" s="138" t="e">
        <f>SQRT(J17^2+K17^2+L17^2+P2^2+P10^2)</f>
        <v>#DIV/0!</v>
      </c>
      <c r="Q17" s="139"/>
      <c r="R17" s="192" t="s">
        <v>203</v>
      </c>
      <c r="S17" s="193" t="s">
        <v>204</v>
      </c>
    </row>
    <row r="18" spans="1:19" ht="15" customHeight="1" x14ac:dyDescent="0.25">
      <c r="A18" s="231">
        <v>1460.91</v>
      </c>
      <c r="B18" s="232" t="s">
        <v>205</v>
      </c>
      <c r="C18" s="232" t="s">
        <v>180</v>
      </c>
      <c r="D18" s="212"/>
      <c r="E18" s="213"/>
      <c r="F18" s="103">
        <f t="shared" si="0"/>
        <v>0</v>
      </c>
      <c r="G18" s="104">
        <f t="shared" si="1"/>
        <v>0</v>
      </c>
      <c r="I18" s="265" t="s">
        <v>182</v>
      </c>
      <c r="J18" s="265"/>
      <c r="K18" s="265" t="s">
        <v>182</v>
      </c>
      <c r="L18" s="265"/>
      <c r="M18" s="91"/>
      <c r="N18" s="266" t="s">
        <v>17</v>
      </c>
      <c r="O18" s="266"/>
      <c r="P18" s="266"/>
      <c r="Q18" s="139"/>
      <c r="R18" s="178">
        <f>Overview!$AN$30</f>
        <v>0</v>
      </c>
      <c r="S18" s="179">
        <f>Overview!$AO$30</f>
        <v>0</v>
      </c>
    </row>
    <row r="19" spans="1:19" ht="15.75" thickBot="1" x14ac:dyDescent="0.3">
      <c r="A19" s="230">
        <v>1764.83</v>
      </c>
      <c r="B19" s="225" t="s">
        <v>195</v>
      </c>
      <c r="C19" s="225" t="s">
        <v>168</v>
      </c>
      <c r="D19" s="212"/>
      <c r="E19" s="213"/>
      <c r="F19" s="103">
        <f t="shared" si="0"/>
        <v>0</v>
      </c>
      <c r="G19" s="104">
        <f t="shared" si="1"/>
        <v>0</v>
      </c>
      <c r="I19" s="91"/>
      <c r="J19" s="91"/>
      <c r="K19" s="91"/>
      <c r="L19" s="91"/>
      <c r="M19" s="91"/>
      <c r="N19" s="140" t="e">
        <f>N6*1000/N17</f>
        <v>#DIV/0!</v>
      </c>
      <c r="O19" s="141" t="s">
        <v>164</v>
      </c>
      <c r="P19" s="142" t="e">
        <f>N19*SQRT((P6/N6)^2+(P17/N17)^2)</f>
        <v>#DIV/0!</v>
      </c>
      <c r="Q19" s="139"/>
      <c r="R19" s="143"/>
      <c r="S19" s="144"/>
    </row>
    <row r="20" spans="1:19" ht="15.75" thickBot="1" x14ac:dyDescent="0.3">
      <c r="A20" s="226">
        <v>2615.8200000000002</v>
      </c>
      <c r="B20" s="229" t="s">
        <v>190</v>
      </c>
      <c r="C20" s="229" t="s">
        <v>177</v>
      </c>
      <c r="D20" s="214"/>
      <c r="E20" s="215"/>
      <c r="F20" s="145">
        <f t="shared" si="0"/>
        <v>0</v>
      </c>
      <c r="G20" s="146">
        <f t="shared" si="1"/>
        <v>0</v>
      </c>
      <c r="I20" s="254" t="s">
        <v>207</v>
      </c>
      <c r="J20" s="254"/>
      <c r="K20" s="254"/>
      <c r="L20" s="254"/>
      <c r="M20" s="91"/>
      <c r="N20" s="255" t="s">
        <v>230</v>
      </c>
      <c r="O20" s="255"/>
      <c r="P20" s="255"/>
      <c r="Q20" s="147"/>
      <c r="R20" s="221" t="str">
        <f>Overview!$AL$30</f>
        <v>Quartz</v>
      </c>
      <c r="S20" s="223">
        <f>Overview!$AP$30</f>
        <v>0</v>
      </c>
    </row>
    <row r="25" spans="1:19" x14ac:dyDescent="0.25">
      <c r="I25" s="45"/>
    </row>
    <row r="29" spans="1:19" x14ac:dyDescent="0.25">
      <c r="H29" s="216"/>
    </row>
    <row r="31" spans="1:19" x14ac:dyDescent="0.25">
      <c r="K31" s="171"/>
    </row>
  </sheetData>
  <sheetProtection sheet="1" objects="1" scenarios="1"/>
  <protectedRanges>
    <protectedRange sqref="B3:B20" name="Intervalo1"/>
  </protectedRanges>
  <mergeCells count="28">
    <mergeCell ref="B1:B2"/>
    <mergeCell ref="C1:C2"/>
    <mergeCell ref="F1:F2"/>
    <mergeCell ref="G1:G2"/>
    <mergeCell ref="I1:L1"/>
    <mergeCell ref="N1:P1"/>
    <mergeCell ref="R1:S1"/>
    <mergeCell ref="R2:S2"/>
    <mergeCell ref="N3:P3"/>
    <mergeCell ref="R3:S3"/>
    <mergeCell ref="I4:L4"/>
    <mergeCell ref="R4:S4"/>
    <mergeCell ref="N5:P5"/>
    <mergeCell ref="R5:S5"/>
    <mergeCell ref="R6:S6"/>
    <mergeCell ref="R16:S16"/>
    <mergeCell ref="I18:L18"/>
    <mergeCell ref="N18:P18"/>
    <mergeCell ref="I7:L7"/>
    <mergeCell ref="I11:L12"/>
    <mergeCell ref="I20:L20"/>
    <mergeCell ref="N20:P20"/>
    <mergeCell ref="N7:P7"/>
    <mergeCell ref="N9:P9"/>
    <mergeCell ref="N12:P12"/>
    <mergeCell ref="N11:P11"/>
    <mergeCell ref="N14:P14"/>
    <mergeCell ref="N16:P16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78F2FF63-46AE-4597-8CED-B83FAEADCCE5}">
          <x14:formula1>
            <xm:f>'Occult Data'!$O$1:$O$2</xm:f>
          </x14:formula1>
          <xm:sqref>B18</xm:sqref>
        </x14:dataValidation>
        <x14:dataValidation type="list" allowBlank="1" showInputMessage="1" showErrorMessage="1" xr:uid="{3819340F-E644-4FC9-86D1-44D0C6D4D935}">
          <x14:formula1>
            <xm:f>'Occult Data'!$N$1:$N$2</xm:f>
          </x14:formula1>
          <xm:sqref>B3</xm:sqref>
        </x14:dataValidation>
        <x14:dataValidation type="list" allowBlank="1" showInputMessage="1" showErrorMessage="1" xr:uid="{E4A87789-E24C-4AFA-8F76-75A6DD4EDB0E}">
          <x14:formula1>
            <xm:f>'Occult Data'!$M$1:$M$2</xm:f>
          </x14:formula1>
          <xm:sqref>B4:B5</xm:sqref>
        </x14:dataValidation>
        <x14:dataValidation type="list" allowBlank="1" showInputMessage="1" showErrorMessage="1" xr:uid="{224325AD-79CE-4D08-A47B-D1B31615DE5C}">
          <x14:formula1>
            <xm:f>'Occult Data'!$L$1:$L$2</xm:f>
          </x14:formula1>
          <xm:sqref>B7</xm:sqref>
        </x14:dataValidation>
        <x14:dataValidation type="list" allowBlank="1" showInputMessage="1" showErrorMessage="1" xr:uid="{F9B66E63-F0FE-472B-B81D-2FFAEC20A258}">
          <x14:formula1>
            <xm:f>'Occult Data'!$K$1:$K$2</xm:f>
          </x14:formula1>
          <xm:sqref>B12 B10</xm:sqref>
        </x14:dataValidation>
        <x14:dataValidation type="list" allowBlank="1" showInputMessage="1" showErrorMessage="1" xr:uid="{4A59A197-5BD5-461F-AC15-96D020D086D9}">
          <x14:formula1>
            <xm:f>'Occult Data'!$J$1:$J$2</xm:f>
          </x14:formula1>
          <xm:sqref>B19 B17 B14</xm:sqref>
        </x14:dataValidation>
        <x14:dataValidation type="list" allowBlank="1" showInputMessage="1" showErrorMessage="1" xr:uid="{0A505D6F-10FD-4DED-AA2A-F61B792A9D1B}">
          <x14:formula1>
            <xm:f>'Occult Data'!$I$1:$I$2</xm:f>
          </x14:formula1>
          <xm:sqref>B9</xm:sqref>
        </x14:dataValidation>
        <x14:dataValidation type="list" allowBlank="1" showInputMessage="1" showErrorMessage="1" xr:uid="{67E1DB9B-5212-41D7-BCF2-333F0D301B45}">
          <x14:formula1>
            <xm:f>'Occult Data'!$H$1:$H$2</xm:f>
          </x14:formula1>
          <xm:sqref>B6 B8 B11 B15:B16</xm:sqref>
        </x14:dataValidation>
        <x14:dataValidation type="list" allowBlank="1" showInputMessage="1" showErrorMessage="1" xr:uid="{A0BC4906-7431-4B43-8F38-D5C27B01A85C}">
          <x14:formula1>
            <xm:f>'Occult Data'!$G$1:$G$2</xm:f>
          </x14:formula1>
          <xm:sqref>B20 B13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S31"/>
  <sheetViews>
    <sheetView zoomScaleNormal="100" workbookViewId="0">
      <selection activeCell="B3" sqref="B3:B20"/>
    </sheetView>
  </sheetViews>
  <sheetFormatPr defaultColWidth="11.5703125" defaultRowHeight="15" x14ac:dyDescent="0.25"/>
  <cols>
    <col min="1" max="1" width="9.28515625" customWidth="1"/>
    <col min="2" max="2" width="8.28515625" customWidth="1"/>
    <col min="3" max="3" width="6.85546875" customWidth="1"/>
    <col min="4" max="4" width="11.85546875" customWidth="1"/>
    <col min="5" max="5" width="13.140625" customWidth="1"/>
    <col min="6" max="6" width="10.85546875" customWidth="1"/>
    <col min="7" max="7" width="11.28515625" customWidth="1"/>
    <col min="8" max="8" width="3.140625" customWidth="1"/>
    <col min="9" max="9" width="15.28515625" customWidth="1"/>
    <col min="10" max="10" width="10.7109375" customWidth="1"/>
    <col min="11" max="11" width="13.140625" customWidth="1"/>
    <col min="13" max="13" width="3.140625" customWidth="1"/>
    <col min="14" max="14" width="11.7109375" customWidth="1"/>
    <col min="15" max="16" width="10" customWidth="1"/>
    <col min="17" max="17" width="3.140625" customWidth="1"/>
    <col min="18" max="18" width="14.28515625" customWidth="1"/>
    <col min="19" max="19" width="13.5703125" customWidth="1"/>
    <col min="20" max="64" width="8.7109375" customWidth="1"/>
  </cols>
  <sheetData>
    <row r="1" spans="1:19" ht="13.9" customHeight="1" x14ac:dyDescent="0.25">
      <c r="A1" s="188" t="s">
        <v>152</v>
      </c>
      <c r="B1" s="317" t="s">
        <v>153</v>
      </c>
      <c r="C1" s="317" t="s">
        <v>154</v>
      </c>
      <c r="D1" s="198" t="s">
        <v>155</v>
      </c>
      <c r="E1" s="199" t="s">
        <v>156</v>
      </c>
      <c r="F1" s="318" t="s">
        <v>157</v>
      </c>
      <c r="G1" s="319" t="s">
        <v>158</v>
      </c>
      <c r="H1" s="90"/>
      <c r="I1" s="313" t="s">
        <v>159</v>
      </c>
      <c r="J1" s="313"/>
      <c r="K1" s="313"/>
      <c r="L1" s="313"/>
      <c r="M1" s="91"/>
      <c r="N1" s="313" t="s">
        <v>160</v>
      </c>
      <c r="O1" s="313"/>
      <c r="P1" s="313"/>
      <c r="Q1" s="91"/>
      <c r="R1" s="274" t="s">
        <v>161</v>
      </c>
      <c r="S1" s="274"/>
    </row>
    <row r="2" spans="1:19" ht="15.75" thickBot="1" x14ac:dyDescent="0.3">
      <c r="A2" s="188" t="s">
        <v>162</v>
      </c>
      <c r="B2" s="317"/>
      <c r="C2" s="317"/>
      <c r="D2" s="200" t="s">
        <v>163</v>
      </c>
      <c r="E2" s="201" t="s">
        <v>163</v>
      </c>
      <c r="F2" s="318"/>
      <c r="G2" s="319"/>
      <c r="H2" s="92"/>
      <c r="I2" s="93" t="e">
        <f>SUM(G3,G4,G5,G7,G10,G12,G14,G17,G19)/SUM(F3,F4,F5,F7,F10,F12,F14,F17,F19)</f>
        <v>#DIV/0!</v>
      </c>
      <c r="J2" s="94" t="s">
        <v>164</v>
      </c>
      <c r="K2" s="95" t="e">
        <f>SQRT(1/SUM(F3,F4,F5,F7,F10,F12,F14,F17,F19))</f>
        <v>#DIV/0!</v>
      </c>
      <c r="L2" s="96" t="s">
        <v>165</v>
      </c>
      <c r="M2" s="91"/>
      <c r="N2" s="172">
        <f>Overview!$AA$31</f>
        <v>0.19504856112476671</v>
      </c>
      <c r="O2" s="173" t="s">
        <v>164</v>
      </c>
      <c r="P2" s="174" t="e">
        <f>Overview!$AB$31</f>
        <v>#DIV/0!</v>
      </c>
      <c r="Q2" s="91"/>
      <c r="R2" s="270" t="s">
        <v>166</v>
      </c>
      <c r="S2" s="270"/>
    </row>
    <row r="3" spans="1:19" ht="17.25" x14ac:dyDescent="0.25">
      <c r="A3" s="224">
        <v>46.5</v>
      </c>
      <c r="B3" s="225" t="s">
        <v>167</v>
      </c>
      <c r="C3" s="225" t="s">
        <v>168</v>
      </c>
      <c r="D3" s="212"/>
      <c r="E3" s="213"/>
      <c r="F3" s="97">
        <f t="shared" ref="F3:F20" si="0">IF(B3="-",0,IF(E3&lt;&gt;0,1/E3^2,0))</f>
        <v>0</v>
      </c>
      <c r="G3" s="98">
        <f>IF(D3&lt;&gt;0,D3*F3,0)</f>
        <v>0</v>
      </c>
      <c r="I3" s="99" t="e">
        <f>I2*27/0.33</f>
        <v>#DIV/0!</v>
      </c>
      <c r="J3" s="100" t="s">
        <v>164</v>
      </c>
      <c r="K3" s="101" t="e">
        <f>K2*27/0.33</f>
        <v>#DIV/0!</v>
      </c>
      <c r="L3" s="102" t="s">
        <v>169</v>
      </c>
      <c r="M3" s="91"/>
      <c r="N3" s="316" t="s">
        <v>170</v>
      </c>
      <c r="O3" s="316"/>
      <c r="P3" s="316"/>
      <c r="Q3" s="91"/>
      <c r="R3" s="272" t="s">
        <v>171</v>
      </c>
      <c r="S3" s="272"/>
    </row>
    <row r="4" spans="1:19" x14ac:dyDescent="0.25">
      <c r="A4" s="224">
        <v>63.29</v>
      </c>
      <c r="B4" s="225" t="s">
        <v>172</v>
      </c>
      <c r="C4" s="225" t="s">
        <v>168</v>
      </c>
      <c r="D4" s="212"/>
      <c r="E4" s="213"/>
      <c r="F4" s="103">
        <f t="shared" si="0"/>
        <v>0</v>
      </c>
      <c r="G4" s="104">
        <f>IF(D4&lt;&gt;0,D4*F4,0)</f>
        <v>0</v>
      </c>
      <c r="I4" s="313" t="s">
        <v>173</v>
      </c>
      <c r="J4" s="313"/>
      <c r="K4" s="313"/>
      <c r="L4" s="313"/>
      <c r="M4" s="91"/>
      <c r="N4" s="172" t="e">
        <f>Overview!$AG$31</f>
        <v>#DIV/0!</v>
      </c>
      <c r="O4" s="173" t="s">
        <v>164</v>
      </c>
      <c r="P4" s="174">
        <f>0.1</f>
        <v>0.1</v>
      </c>
      <c r="Q4" s="91"/>
      <c r="R4" s="270" t="s">
        <v>174</v>
      </c>
      <c r="S4" s="270"/>
    </row>
    <row r="5" spans="1:19" x14ac:dyDescent="0.25">
      <c r="A5" s="230">
        <v>93.31</v>
      </c>
      <c r="B5" s="225" t="s">
        <v>172</v>
      </c>
      <c r="C5" s="225" t="s">
        <v>168</v>
      </c>
      <c r="D5" s="212"/>
      <c r="E5" s="213"/>
      <c r="F5" s="103">
        <f t="shared" si="0"/>
        <v>0</v>
      </c>
      <c r="G5" s="104">
        <f t="shared" ref="G5:G20" si="1">IF(D5&lt;&gt;0,D5*F5,0)</f>
        <v>0</v>
      </c>
      <c r="I5" s="93" t="e">
        <f>SUM(G6,G8,G9,G11,G15,G13,G16,G20)/SUM(F6,F8,F9,F11,F13,F15,F16,F20)</f>
        <v>#DIV/0!</v>
      </c>
      <c r="J5" s="94" t="s">
        <v>164</v>
      </c>
      <c r="K5" s="95" t="e">
        <f>SQRT(1/SUM(F6,F8,F9,F11,F13,F15,F16,F20))</f>
        <v>#DIV/0!</v>
      </c>
      <c r="L5" s="96" t="s">
        <v>165</v>
      </c>
      <c r="M5" s="91"/>
      <c r="N5" s="316" t="s">
        <v>13</v>
      </c>
      <c r="O5" s="316"/>
      <c r="P5" s="316"/>
      <c r="Q5" s="91"/>
      <c r="R5" s="272" t="s">
        <v>175</v>
      </c>
      <c r="S5" s="272"/>
    </row>
    <row r="6" spans="1:19" x14ac:dyDescent="0.25">
      <c r="A6" s="226">
        <v>128.72</v>
      </c>
      <c r="B6" s="227" t="s">
        <v>176</v>
      </c>
      <c r="C6" s="227" t="s">
        <v>177</v>
      </c>
      <c r="D6" s="212"/>
      <c r="E6" s="213"/>
      <c r="F6" s="103">
        <f t="shared" si="0"/>
        <v>0</v>
      </c>
      <c r="G6" s="104">
        <f t="shared" si="1"/>
        <v>0</v>
      </c>
      <c r="I6" s="105" t="e">
        <f>I5*27/0.11</f>
        <v>#DIV/0!</v>
      </c>
      <c r="J6" s="106" t="s">
        <v>164</v>
      </c>
      <c r="K6" s="107" t="e">
        <f>K5*27/0.11</f>
        <v>#DIV/0!</v>
      </c>
      <c r="L6" s="108" t="s">
        <v>169</v>
      </c>
      <c r="M6" s="91"/>
      <c r="N6" s="172">
        <f>Overview!$D$31</f>
        <v>0</v>
      </c>
      <c r="O6" s="173" t="s">
        <v>164</v>
      </c>
      <c r="P6" s="174">
        <f>Overview!$E$31</f>
        <v>0</v>
      </c>
      <c r="Q6" s="91"/>
      <c r="R6" s="273" t="s">
        <v>178</v>
      </c>
      <c r="S6" s="273"/>
    </row>
    <row r="7" spans="1:19" x14ac:dyDescent="0.25">
      <c r="A7" s="230">
        <v>185.76</v>
      </c>
      <c r="B7" s="225" t="s">
        <v>179</v>
      </c>
      <c r="C7" s="225" t="s">
        <v>168</v>
      </c>
      <c r="D7" s="212"/>
      <c r="E7" s="213"/>
      <c r="F7" s="103">
        <f t="shared" si="0"/>
        <v>0</v>
      </c>
      <c r="G7" s="104">
        <f t="shared" si="1"/>
        <v>0</v>
      </c>
      <c r="I7" s="313" t="s">
        <v>180</v>
      </c>
      <c r="J7" s="313"/>
      <c r="K7" s="313"/>
      <c r="L7" s="313"/>
      <c r="M7" s="91"/>
      <c r="N7" s="305" t="s">
        <v>181</v>
      </c>
      <c r="O7" s="306"/>
      <c r="P7" s="307"/>
      <c r="Q7" s="91"/>
      <c r="R7" s="91"/>
      <c r="S7" s="109"/>
    </row>
    <row r="8" spans="1:19" ht="15" customHeight="1" x14ac:dyDescent="0.25">
      <c r="A8" s="226">
        <v>209.42</v>
      </c>
      <c r="B8" s="227" t="s">
        <v>176</v>
      </c>
      <c r="C8" s="227" t="s">
        <v>177</v>
      </c>
      <c r="D8" s="212"/>
      <c r="E8" s="213"/>
      <c r="F8" s="103">
        <f t="shared" si="0"/>
        <v>0</v>
      </c>
      <c r="G8" s="104">
        <f t="shared" si="1"/>
        <v>0</v>
      </c>
      <c r="I8" s="110">
        <f>D18</f>
        <v>0</v>
      </c>
      <c r="J8" s="94" t="s">
        <v>164</v>
      </c>
      <c r="K8" s="94">
        <f>E18</f>
        <v>0</v>
      </c>
      <c r="L8" s="111" t="s">
        <v>165</v>
      </c>
      <c r="M8" s="91"/>
      <c r="N8" s="113" t="e">
        <f>(((0.99685704+-0.23958774*LN(R18)+0.014597508*LN(R18)^2)/(1+-0.24153011*LN(R18)+0.015221787*LN(R18)^2))+((0.99685704+-0.23958774*LN(S18)+0.014597508*LN(S18)^2)/(1+-0.24153011*LN(S18)+0.015221787*LN(S18)^2)))/2</f>
        <v>#NUM!</v>
      </c>
      <c r="O8" s="114" t="s">
        <v>164</v>
      </c>
      <c r="P8" s="115" t="e">
        <f>N8*0.05</f>
        <v>#NUM!</v>
      </c>
      <c r="Q8" s="91"/>
      <c r="R8" s="217" t="s">
        <v>189</v>
      </c>
      <c r="S8" s="218" t="s">
        <v>215</v>
      </c>
    </row>
    <row r="9" spans="1:19" x14ac:dyDescent="0.25">
      <c r="A9" s="228">
        <v>238.71</v>
      </c>
      <c r="B9" s="227" t="s">
        <v>183</v>
      </c>
      <c r="C9" s="227" t="s">
        <v>177</v>
      </c>
      <c r="D9" s="212"/>
      <c r="E9" s="213"/>
      <c r="F9" s="103">
        <f t="shared" si="0"/>
        <v>0</v>
      </c>
      <c r="G9" s="104">
        <f t="shared" si="1"/>
        <v>0</v>
      </c>
      <c r="I9" s="112">
        <f>I8*27*1224</f>
        <v>0</v>
      </c>
      <c r="J9" s="107" t="s">
        <v>164</v>
      </c>
      <c r="K9" s="107">
        <f>K8*27*1224</f>
        <v>0</v>
      </c>
      <c r="L9" s="108" t="s">
        <v>169</v>
      </c>
      <c r="M9" s="91"/>
      <c r="N9" s="305" t="s">
        <v>187</v>
      </c>
      <c r="O9" s="306"/>
      <c r="P9" s="307"/>
      <c r="Q9" s="91"/>
      <c r="R9" s="116" t="s">
        <v>184</v>
      </c>
      <c r="S9" s="117">
        <v>0.03</v>
      </c>
    </row>
    <row r="10" spans="1:19" x14ac:dyDescent="0.25">
      <c r="A10" s="224">
        <v>295.10000000000002</v>
      </c>
      <c r="B10" s="225" t="s">
        <v>185</v>
      </c>
      <c r="C10" s="225" t="s">
        <v>168</v>
      </c>
      <c r="D10" s="212"/>
      <c r="E10" s="213"/>
      <c r="F10" s="103">
        <f t="shared" si="0"/>
        <v>0</v>
      </c>
      <c r="G10" s="104">
        <f t="shared" si="1"/>
        <v>0</v>
      </c>
      <c r="I10" s="118">
        <f>I9*100/1000000</f>
        <v>0</v>
      </c>
      <c r="J10" s="119" t="s">
        <v>164</v>
      </c>
      <c r="K10" s="119">
        <f>K9*100/1000000</f>
        <v>0</v>
      </c>
      <c r="L10" s="108" t="s">
        <v>186</v>
      </c>
      <c r="M10" s="91"/>
      <c r="N10" s="122">
        <f>IF(S20="on",IF(R20="Feldspar",12.5*0.7982*(1-((((0.99685704+-0.23958774*LN(R18)+0.014597508*LN(R18)^2)/(1+-0.24153011*LN(R18)+0.015221787*LN(R18)^2))+((0.99685704+-0.23958774*LN(S18)+0.014597508*LN(S18)^2)/(1+-0.24153011*LN(S18)+0.015221787*LN(S18)^2)))/2)),0.01),0)</f>
        <v>0</v>
      </c>
      <c r="O10" s="123" t="s">
        <v>164</v>
      </c>
      <c r="P10" s="121">
        <f>IF(S20="on",IF(R20="Feldspar",N10*SQRT((0.12/12.5)^2+(0.039/0.7982)^2 + (P8/(N8))^2),0.002),0)</f>
        <v>0</v>
      </c>
      <c r="Q10" s="91"/>
      <c r="R10" s="120" t="s">
        <v>188</v>
      </c>
      <c r="S10" s="121">
        <v>0.04</v>
      </c>
    </row>
    <row r="11" spans="1:19" x14ac:dyDescent="0.25">
      <c r="A11" s="226">
        <v>338.21</v>
      </c>
      <c r="B11" s="227" t="s">
        <v>176</v>
      </c>
      <c r="C11" s="227" t="s">
        <v>177</v>
      </c>
      <c r="D11" s="212"/>
      <c r="E11" s="213"/>
      <c r="F11" s="103">
        <f t="shared" si="0"/>
        <v>0</v>
      </c>
      <c r="G11" s="104">
        <f t="shared" si="1"/>
        <v>0</v>
      </c>
      <c r="I11" s="314" t="s">
        <v>52</v>
      </c>
      <c r="J11" s="314"/>
      <c r="K11" s="314"/>
      <c r="L11" s="315"/>
      <c r="M11" s="91"/>
      <c r="N11" s="280" t="s">
        <v>214</v>
      </c>
      <c r="O11" s="281"/>
      <c r="P11" s="282"/>
      <c r="Q11" s="91"/>
      <c r="R11" s="189" t="s">
        <v>189</v>
      </c>
      <c r="S11" s="175">
        <f>IF(Overview!AM31="silt",IF(Overview!K31="lin",0.03,IF(Overview!K31="exp",0.04,"missing info")),0)</f>
        <v>0</v>
      </c>
    </row>
    <row r="12" spans="1:19" x14ac:dyDescent="0.25">
      <c r="A12" s="224">
        <v>351.85</v>
      </c>
      <c r="B12" s="225" t="s">
        <v>185</v>
      </c>
      <c r="C12" s="225" t="s">
        <v>168</v>
      </c>
      <c r="D12" s="212"/>
      <c r="E12" s="213"/>
      <c r="F12" s="103">
        <f t="shared" si="0"/>
        <v>0</v>
      </c>
      <c r="G12" s="104">
        <f t="shared" si="1"/>
        <v>0</v>
      </c>
      <c r="I12" s="314"/>
      <c r="J12" s="314"/>
      <c r="K12" s="314"/>
      <c r="L12" s="315"/>
      <c r="M12" s="91"/>
      <c r="N12" s="305" t="s">
        <v>216</v>
      </c>
      <c r="O12" s="306"/>
      <c r="P12" s="307"/>
      <c r="Q12" s="91"/>
      <c r="R12" s="91"/>
      <c r="S12" s="109"/>
    </row>
    <row r="13" spans="1:19" x14ac:dyDescent="0.25">
      <c r="A13" s="228">
        <v>583.17999999999995</v>
      </c>
      <c r="B13" s="229" t="s">
        <v>190</v>
      </c>
      <c r="C13" s="227" t="s">
        <v>177</v>
      </c>
      <c r="D13" s="212"/>
      <c r="E13" s="213"/>
      <c r="F13" s="103">
        <f t="shared" si="0"/>
        <v>0</v>
      </c>
      <c r="G13" s="104">
        <f t="shared" si="1"/>
        <v>0</v>
      </c>
      <c r="I13" s="124"/>
      <c r="J13" s="125" t="s">
        <v>191</v>
      </c>
      <c r="K13" s="125" t="s">
        <v>192</v>
      </c>
      <c r="L13" s="126" t="s">
        <v>193</v>
      </c>
      <c r="M13" s="91"/>
      <c r="N13" s="130" t="e">
        <f>D7/(D4+D5)</f>
        <v>#DIV/0!</v>
      </c>
      <c r="O13" s="123" t="s">
        <v>164</v>
      </c>
      <c r="P13" s="131" t="e">
        <f>SQRT((E7^2/(D4+D5)^2)+(D7^2*(E4^2+E5^2)/(D4+D5)^4))</f>
        <v>#DIV/0!</v>
      </c>
      <c r="Q13" s="91"/>
      <c r="R13" s="190" t="s">
        <v>194</v>
      </c>
      <c r="S13" s="187">
        <f>Overview!$N$31</f>
        <v>0</v>
      </c>
    </row>
    <row r="14" spans="1:19" x14ac:dyDescent="0.25">
      <c r="A14" s="224">
        <v>609.22</v>
      </c>
      <c r="B14" s="225" t="s">
        <v>195</v>
      </c>
      <c r="C14" s="225" t="s">
        <v>168</v>
      </c>
      <c r="D14" s="212"/>
      <c r="E14" s="213"/>
      <c r="F14" s="103">
        <f t="shared" si="0"/>
        <v>0</v>
      </c>
      <c r="G14" s="104">
        <f t="shared" si="1"/>
        <v>0</v>
      </c>
      <c r="I14" s="127" t="s">
        <v>196</v>
      </c>
      <c r="J14" s="128" t="e">
        <f>(I6*0.0479)+(I3*0.1116)+(I10*0.2491)</f>
        <v>#DIV/0!</v>
      </c>
      <c r="K14" s="128" t="e">
        <f>(I6*0.0277*(1-0.171))+(I3*0.1457*(1-0.117))+(I10*(0.7982+0.019)*(1-0.0494))</f>
        <v>#DIV/0!</v>
      </c>
      <c r="L14" s="129" t="e">
        <f>(I6*0.644*S11)+(I3*2.22*S11)</f>
        <v>#DIV/0!</v>
      </c>
      <c r="M14" s="91"/>
      <c r="N14" s="308" t="s">
        <v>217</v>
      </c>
      <c r="O14" s="309"/>
      <c r="P14" s="310"/>
      <c r="Q14" s="91"/>
      <c r="R14" s="191" t="s">
        <v>197</v>
      </c>
      <c r="S14" s="177">
        <f>Overview!$O$31</f>
        <v>0</v>
      </c>
    </row>
    <row r="15" spans="1:19" x14ac:dyDescent="0.25">
      <c r="A15" s="228">
        <v>911.1</v>
      </c>
      <c r="B15" s="227" t="s">
        <v>176</v>
      </c>
      <c r="C15" s="227" t="s">
        <v>177</v>
      </c>
      <c r="D15" s="212"/>
      <c r="E15" s="213"/>
      <c r="F15" s="103">
        <f t="shared" si="0"/>
        <v>0</v>
      </c>
      <c r="G15" s="104">
        <f t="shared" si="1"/>
        <v>0</v>
      </c>
      <c r="I15" s="127" t="s">
        <v>198</v>
      </c>
      <c r="J15" s="128" t="e">
        <f>SQRT((0.0479*K6)^2+(0.1116*K3)^2+(0.2491*K10)^2)</f>
        <v>#DIV/0!</v>
      </c>
      <c r="K15" s="128" t="e">
        <f>SQRT((0.0277*(1-0.171)*K6)^2+(I6*0.0277*0.013)^2+(0.1457*(1-0.117)*K3)^2+(I3*0.1457*0.011)^2+(0.801*(1-0.0494)*K10)^2+(I10*0.801*0.007)^2)</f>
        <v>#DIV/0!</v>
      </c>
      <c r="L15" s="132" t="e">
        <f>IF(L14=0,0,(SQRT((K6*0.644)^2+(K3*2.22)^2)*S11))</f>
        <v>#DIV/0!</v>
      </c>
      <c r="M15" s="91"/>
      <c r="N15" s="219" t="e">
        <f>D9/(D6+D8+D11+D15+D16)</f>
        <v>#DIV/0!</v>
      </c>
      <c r="O15" s="123" t="s">
        <v>164</v>
      </c>
      <c r="P15" s="220" t="e">
        <f>SQRT((E9^2/(D6+D8+D11+D15+D16)^2)+(D9^2*(E6^2+E8^2+E11^2+E15^2+E16^2)/(D6+D8+D11+D15+D16)^4))</f>
        <v>#DIV/0!</v>
      </c>
      <c r="Q15" s="91"/>
      <c r="R15" s="91"/>
      <c r="S15" s="109"/>
    </row>
    <row r="16" spans="1:19" x14ac:dyDescent="0.25">
      <c r="A16" s="226">
        <v>968.93</v>
      </c>
      <c r="B16" s="227" t="s">
        <v>176</v>
      </c>
      <c r="C16" s="227" t="s">
        <v>177</v>
      </c>
      <c r="D16" s="212"/>
      <c r="E16" s="213"/>
      <c r="F16" s="103">
        <f t="shared" si="0"/>
        <v>0</v>
      </c>
      <c r="G16" s="104">
        <f t="shared" si="1"/>
        <v>0</v>
      </c>
      <c r="I16" s="127" t="s">
        <v>199</v>
      </c>
      <c r="J16" s="128" t="e">
        <f>J14/(1+1.14*N4)</f>
        <v>#DIV/0!</v>
      </c>
      <c r="K16" s="128" t="e">
        <f>K14/(1+1.25*N4)</f>
        <v>#DIV/0!</v>
      </c>
      <c r="L16" s="129" t="e">
        <f>L14/(1+1.5*N4)</f>
        <v>#DIV/0!</v>
      </c>
      <c r="M16" s="91"/>
      <c r="N16" s="262" t="s">
        <v>200</v>
      </c>
      <c r="O16" s="262"/>
      <c r="P16" s="262"/>
      <c r="Q16" s="133"/>
      <c r="R16" s="311" t="s">
        <v>201</v>
      </c>
      <c r="S16" s="312"/>
    </row>
    <row r="17" spans="1:19" ht="15.75" thickBot="1" x14ac:dyDescent="0.3">
      <c r="A17" s="230">
        <v>1120.1600000000001</v>
      </c>
      <c r="B17" s="225" t="s">
        <v>195</v>
      </c>
      <c r="C17" s="225" t="s">
        <v>168</v>
      </c>
      <c r="D17" s="212"/>
      <c r="E17" s="213"/>
      <c r="F17" s="103">
        <f t="shared" si="0"/>
        <v>0</v>
      </c>
      <c r="G17" s="104">
        <f t="shared" si="1"/>
        <v>0</v>
      </c>
      <c r="I17" s="134" t="s">
        <v>202</v>
      </c>
      <c r="J17" s="135" t="e">
        <f>SQRT(((J15/(1+1.14*N4))^2+((J14*1.14*P4)/(1+1.14*N4)^2)^2))</f>
        <v>#DIV/0!</v>
      </c>
      <c r="K17" s="135" t="e">
        <f>SQRT((K15/(1+1.25*N4))^2+((K14*1.25*P4)/(1+1.25*N4)^2)^2)</f>
        <v>#DIV/0!</v>
      </c>
      <c r="L17" s="136" t="e">
        <f>SQRT((L15/(1+1.5*N4))^2+((L14*1.5*P4)/(1+1.5*N4)^2)^2)</f>
        <v>#DIV/0!</v>
      </c>
      <c r="M17" s="91"/>
      <c r="N17" s="137" t="e">
        <f>J16+K16+L16+N2+N10</f>
        <v>#DIV/0!</v>
      </c>
      <c r="O17" s="94" t="s">
        <v>164</v>
      </c>
      <c r="P17" s="138" t="e">
        <f>SQRT(J17^2+K17^2+L17^2+P2^2+P10^2)</f>
        <v>#DIV/0!</v>
      </c>
      <c r="Q17" s="139"/>
      <c r="R17" s="192" t="s">
        <v>203</v>
      </c>
      <c r="S17" s="193" t="s">
        <v>204</v>
      </c>
    </row>
    <row r="18" spans="1:19" x14ac:dyDescent="0.25">
      <c r="A18" s="231">
        <v>1460.91</v>
      </c>
      <c r="B18" s="232" t="s">
        <v>205</v>
      </c>
      <c r="C18" s="232" t="s">
        <v>180</v>
      </c>
      <c r="D18" s="212"/>
      <c r="E18" s="213"/>
      <c r="F18" s="103">
        <f t="shared" si="0"/>
        <v>0</v>
      </c>
      <c r="G18" s="104">
        <f t="shared" si="1"/>
        <v>0</v>
      </c>
      <c r="I18" s="265" t="s">
        <v>206</v>
      </c>
      <c r="J18" s="265"/>
      <c r="K18" s="265"/>
      <c r="L18" s="265"/>
      <c r="M18" s="91"/>
      <c r="N18" s="266" t="s">
        <v>17</v>
      </c>
      <c r="O18" s="266"/>
      <c r="P18" s="266"/>
      <c r="Q18" s="139"/>
      <c r="R18" s="178">
        <f>Overview!$AN$31</f>
        <v>0</v>
      </c>
      <c r="S18" s="179">
        <f>Overview!$AO$31</f>
        <v>0</v>
      </c>
    </row>
    <row r="19" spans="1:19" ht="15.75" thickBot="1" x14ac:dyDescent="0.3">
      <c r="A19" s="230">
        <v>1764.83</v>
      </c>
      <c r="B19" s="225" t="s">
        <v>195</v>
      </c>
      <c r="C19" s="225" t="s">
        <v>168</v>
      </c>
      <c r="D19" s="212"/>
      <c r="E19" s="213"/>
      <c r="F19" s="103">
        <f t="shared" si="0"/>
        <v>0</v>
      </c>
      <c r="G19" s="104">
        <f t="shared" si="1"/>
        <v>0</v>
      </c>
      <c r="I19" s="91"/>
      <c r="J19" s="91"/>
      <c r="K19" s="91"/>
      <c r="L19" s="91"/>
      <c r="M19" s="91"/>
      <c r="N19" s="140" t="e">
        <f>N6*1000/N17</f>
        <v>#DIV/0!</v>
      </c>
      <c r="O19" s="141" t="s">
        <v>164</v>
      </c>
      <c r="P19" s="142" t="e">
        <f>N19*SQRT((P6/N6)^2+(P17/N17)^2)</f>
        <v>#DIV/0!</v>
      </c>
      <c r="Q19" s="139"/>
      <c r="R19" s="143"/>
      <c r="S19" s="144"/>
    </row>
    <row r="20" spans="1:19" ht="15.75" thickBot="1" x14ac:dyDescent="0.3">
      <c r="A20" s="226">
        <v>2615.8200000000002</v>
      </c>
      <c r="B20" s="229" t="s">
        <v>190</v>
      </c>
      <c r="C20" s="229" t="s">
        <v>177</v>
      </c>
      <c r="D20" s="214"/>
      <c r="E20" s="215"/>
      <c r="F20" s="145">
        <f t="shared" si="0"/>
        <v>0</v>
      </c>
      <c r="G20" s="146">
        <f t="shared" si="1"/>
        <v>0</v>
      </c>
      <c r="I20" s="254" t="s">
        <v>207</v>
      </c>
      <c r="J20" s="254"/>
      <c r="K20" s="254"/>
      <c r="L20" s="254"/>
      <c r="M20" s="91"/>
      <c r="N20" s="255" t="s">
        <v>230</v>
      </c>
      <c r="O20" s="255"/>
      <c r="P20" s="255"/>
      <c r="Q20" s="147"/>
      <c r="R20" s="221" t="str">
        <f>Overview!$AL$51</f>
        <v>Quartz</v>
      </c>
      <c r="S20" s="223">
        <f>Overview!$AP$31</f>
        <v>0</v>
      </c>
    </row>
    <row r="25" spans="1:19" x14ac:dyDescent="0.25">
      <c r="I25" s="45"/>
    </row>
    <row r="29" spans="1:19" x14ac:dyDescent="0.25">
      <c r="H29" s="216"/>
    </row>
    <row r="31" spans="1:19" x14ac:dyDescent="0.25">
      <c r="K31" s="171"/>
    </row>
  </sheetData>
  <sheetProtection sheet="1" objects="1" scenarios="1"/>
  <protectedRanges>
    <protectedRange sqref="B3:B20" name="Intervalo1"/>
  </protectedRanges>
  <mergeCells count="28">
    <mergeCell ref="B1:B2"/>
    <mergeCell ref="C1:C2"/>
    <mergeCell ref="F1:F2"/>
    <mergeCell ref="G1:G2"/>
    <mergeCell ref="I1:L1"/>
    <mergeCell ref="N1:P1"/>
    <mergeCell ref="R1:S1"/>
    <mergeCell ref="R2:S2"/>
    <mergeCell ref="N3:P3"/>
    <mergeCell ref="R3:S3"/>
    <mergeCell ref="I4:L4"/>
    <mergeCell ref="R4:S4"/>
    <mergeCell ref="N5:P5"/>
    <mergeCell ref="R5:S5"/>
    <mergeCell ref="R6:S6"/>
    <mergeCell ref="R16:S16"/>
    <mergeCell ref="I18:L18"/>
    <mergeCell ref="N18:P18"/>
    <mergeCell ref="I7:L7"/>
    <mergeCell ref="I11:L12"/>
    <mergeCell ref="I20:L20"/>
    <mergeCell ref="N20:P20"/>
    <mergeCell ref="N7:P7"/>
    <mergeCell ref="N9:P9"/>
    <mergeCell ref="N12:P12"/>
    <mergeCell ref="N11:P11"/>
    <mergeCell ref="N14:P14"/>
    <mergeCell ref="N16:P16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5AC2F250-8E4C-4661-BFA4-73181313920C}">
          <x14:formula1>
            <xm:f>'Occult Data'!$O$1:$O$2</xm:f>
          </x14:formula1>
          <xm:sqref>B18</xm:sqref>
        </x14:dataValidation>
        <x14:dataValidation type="list" allowBlank="1" showInputMessage="1" showErrorMessage="1" xr:uid="{F7107865-CD7B-4A03-827C-8CE3F925B040}">
          <x14:formula1>
            <xm:f>'Occult Data'!$N$1:$N$2</xm:f>
          </x14:formula1>
          <xm:sqref>B3</xm:sqref>
        </x14:dataValidation>
        <x14:dataValidation type="list" allowBlank="1" showInputMessage="1" showErrorMessage="1" xr:uid="{BFB99BE5-39B1-4762-8C44-BA1907E98929}">
          <x14:formula1>
            <xm:f>'Occult Data'!$M$1:$M$2</xm:f>
          </x14:formula1>
          <xm:sqref>B4:B5</xm:sqref>
        </x14:dataValidation>
        <x14:dataValidation type="list" allowBlank="1" showInputMessage="1" showErrorMessage="1" xr:uid="{BC199C81-9C41-4EC2-A603-775D6EEF4672}">
          <x14:formula1>
            <xm:f>'Occult Data'!$L$1:$L$2</xm:f>
          </x14:formula1>
          <xm:sqref>B7</xm:sqref>
        </x14:dataValidation>
        <x14:dataValidation type="list" allowBlank="1" showInputMessage="1" showErrorMessage="1" xr:uid="{676BAC31-8DE9-4F62-B01F-A5C0CB95FA93}">
          <x14:formula1>
            <xm:f>'Occult Data'!$K$1:$K$2</xm:f>
          </x14:formula1>
          <xm:sqref>B12 B10</xm:sqref>
        </x14:dataValidation>
        <x14:dataValidation type="list" allowBlank="1" showInputMessage="1" showErrorMessage="1" xr:uid="{A6AEF703-EC81-4B6E-BB78-D07700ADFE50}">
          <x14:formula1>
            <xm:f>'Occult Data'!$J$1:$J$2</xm:f>
          </x14:formula1>
          <xm:sqref>B19 B17 B14</xm:sqref>
        </x14:dataValidation>
        <x14:dataValidation type="list" allowBlank="1" showInputMessage="1" showErrorMessage="1" xr:uid="{3D683AB1-ED25-419E-A88D-24CEE287C844}">
          <x14:formula1>
            <xm:f>'Occult Data'!$I$1:$I$2</xm:f>
          </x14:formula1>
          <xm:sqref>B9</xm:sqref>
        </x14:dataValidation>
        <x14:dataValidation type="list" allowBlank="1" showInputMessage="1" showErrorMessage="1" xr:uid="{C83F3ACD-5474-463F-82E8-4ECE68DB0804}">
          <x14:formula1>
            <xm:f>'Occult Data'!$H$1:$H$2</xm:f>
          </x14:formula1>
          <xm:sqref>B6 B8 B11 B15:B16</xm:sqref>
        </x14:dataValidation>
        <x14:dataValidation type="list" allowBlank="1" showInputMessage="1" showErrorMessage="1" xr:uid="{5154DE71-DE97-4288-9225-FCC756B78501}">
          <x14:formula1>
            <xm:f>'Occult Data'!$G$1:$G$2</xm:f>
          </x14:formula1>
          <xm:sqref>B20 B13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S29"/>
  <sheetViews>
    <sheetView zoomScaleNormal="100" workbookViewId="0">
      <selection activeCell="B3" sqref="B3:B20"/>
    </sheetView>
  </sheetViews>
  <sheetFormatPr defaultColWidth="11.5703125" defaultRowHeight="15" x14ac:dyDescent="0.25"/>
  <cols>
    <col min="1" max="1" width="9.28515625" customWidth="1"/>
    <col min="2" max="2" width="8.28515625" customWidth="1"/>
    <col min="3" max="3" width="6.85546875" customWidth="1"/>
    <col min="4" max="4" width="11.85546875" customWidth="1"/>
    <col min="5" max="5" width="13.140625" customWidth="1"/>
    <col min="6" max="6" width="10.85546875" customWidth="1"/>
    <col min="7" max="7" width="11.28515625" customWidth="1"/>
    <col min="8" max="8" width="3.140625" customWidth="1"/>
    <col min="9" max="9" width="15.28515625" customWidth="1"/>
    <col min="10" max="10" width="10.7109375" customWidth="1"/>
    <col min="11" max="11" width="13.140625" customWidth="1"/>
    <col min="13" max="13" width="3.140625" customWidth="1"/>
    <col min="14" max="14" width="11.7109375" customWidth="1"/>
    <col min="15" max="16" width="10" customWidth="1"/>
    <col min="17" max="17" width="3.140625" customWidth="1"/>
    <col min="18" max="18" width="14.28515625" customWidth="1"/>
    <col min="19" max="19" width="13.5703125" customWidth="1"/>
    <col min="20" max="64" width="8.7109375" customWidth="1"/>
  </cols>
  <sheetData>
    <row r="1" spans="1:19" ht="13.9" customHeight="1" x14ac:dyDescent="0.25">
      <c r="A1" s="202" t="s">
        <v>152</v>
      </c>
      <c r="B1" s="332" t="s">
        <v>153</v>
      </c>
      <c r="C1" s="332" t="s">
        <v>154</v>
      </c>
      <c r="D1" s="208" t="s">
        <v>155</v>
      </c>
      <c r="E1" s="209" t="s">
        <v>156</v>
      </c>
      <c r="F1" s="333" t="s">
        <v>157</v>
      </c>
      <c r="G1" s="334" t="s">
        <v>158</v>
      </c>
      <c r="H1" s="90"/>
      <c r="I1" s="328" t="s">
        <v>159</v>
      </c>
      <c r="J1" s="328"/>
      <c r="K1" s="328"/>
      <c r="L1" s="328"/>
      <c r="M1" s="91"/>
      <c r="N1" s="328" t="s">
        <v>160</v>
      </c>
      <c r="O1" s="328"/>
      <c r="P1" s="328"/>
      <c r="Q1" s="91"/>
      <c r="R1" s="274" t="s">
        <v>161</v>
      </c>
      <c r="S1" s="274"/>
    </row>
    <row r="2" spans="1:19" ht="15.75" thickBot="1" x14ac:dyDescent="0.3">
      <c r="A2" s="202" t="s">
        <v>162</v>
      </c>
      <c r="B2" s="332"/>
      <c r="C2" s="332"/>
      <c r="D2" s="210" t="s">
        <v>163</v>
      </c>
      <c r="E2" s="211" t="s">
        <v>163</v>
      </c>
      <c r="F2" s="333"/>
      <c r="G2" s="334"/>
      <c r="H2" s="92"/>
      <c r="I2" s="93" t="e">
        <f>SUM(G3,G4,G5,G7,G10,G12,G14,G17,G19)/SUM(F3,F4,F5,F7,F10,F12,F14,F17,F19)</f>
        <v>#DIV/0!</v>
      </c>
      <c r="J2" s="94" t="s">
        <v>164</v>
      </c>
      <c r="K2" s="95" t="e">
        <f>SQRT(1/SUM(F3,F4,F5,F7,F10,F12,F14,F17,F19))</f>
        <v>#DIV/0!</v>
      </c>
      <c r="L2" s="96" t="s">
        <v>165</v>
      </c>
      <c r="M2" s="91"/>
      <c r="N2" s="172">
        <f>Overview!$AA$32</f>
        <v>0.19504856112476671</v>
      </c>
      <c r="O2" s="173" t="s">
        <v>164</v>
      </c>
      <c r="P2" s="174" t="e">
        <f>Overview!$AB$32</f>
        <v>#DIV/0!</v>
      </c>
      <c r="Q2" s="91"/>
      <c r="R2" s="270" t="s">
        <v>166</v>
      </c>
      <c r="S2" s="270"/>
    </row>
    <row r="3" spans="1:19" ht="17.25" x14ac:dyDescent="0.25">
      <c r="A3" s="224">
        <v>46.5</v>
      </c>
      <c r="B3" s="225" t="s">
        <v>167</v>
      </c>
      <c r="C3" s="225" t="s">
        <v>168</v>
      </c>
      <c r="D3" s="212"/>
      <c r="E3" s="213"/>
      <c r="F3" s="97">
        <f t="shared" ref="F3:F20" si="0">IF(B3="-",0,IF(E3&lt;&gt;0,1/E3^2,0))</f>
        <v>0</v>
      </c>
      <c r="G3" s="98">
        <f>IF(D3&lt;&gt;0,D3*F3,0)</f>
        <v>0</v>
      </c>
      <c r="I3" s="99" t="e">
        <f>I2*27/0.33</f>
        <v>#DIV/0!</v>
      </c>
      <c r="J3" s="100" t="s">
        <v>164</v>
      </c>
      <c r="K3" s="101" t="e">
        <f>K2*27/0.33</f>
        <v>#DIV/0!</v>
      </c>
      <c r="L3" s="102" t="s">
        <v>169</v>
      </c>
      <c r="M3" s="91"/>
      <c r="N3" s="331" t="s">
        <v>170</v>
      </c>
      <c r="O3" s="331"/>
      <c r="P3" s="331"/>
      <c r="Q3" s="91"/>
      <c r="R3" s="272" t="s">
        <v>171</v>
      </c>
      <c r="S3" s="272"/>
    </row>
    <row r="4" spans="1:19" x14ac:dyDescent="0.25">
      <c r="A4" s="224">
        <v>63.29</v>
      </c>
      <c r="B4" s="225" t="s">
        <v>172</v>
      </c>
      <c r="C4" s="225" t="s">
        <v>168</v>
      </c>
      <c r="D4" s="212"/>
      <c r="E4" s="213"/>
      <c r="F4" s="103">
        <f t="shared" si="0"/>
        <v>0</v>
      </c>
      <c r="G4" s="104">
        <f>IF(D4&lt;&gt;0,D4*F4,0)</f>
        <v>0</v>
      </c>
      <c r="I4" s="328" t="s">
        <v>173</v>
      </c>
      <c r="J4" s="328"/>
      <c r="K4" s="328"/>
      <c r="L4" s="328"/>
      <c r="M4" s="91"/>
      <c r="N4" s="172" t="e">
        <f>Overview!$AG$32</f>
        <v>#DIV/0!</v>
      </c>
      <c r="O4" s="173" t="s">
        <v>164</v>
      </c>
      <c r="P4" s="174">
        <f>0.1</f>
        <v>0.1</v>
      </c>
      <c r="Q4" s="91"/>
      <c r="R4" s="270" t="s">
        <v>174</v>
      </c>
      <c r="S4" s="270"/>
    </row>
    <row r="5" spans="1:19" x14ac:dyDescent="0.25">
      <c r="A5" s="230">
        <v>93.31</v>
      </c>
      <c r="B5" s="225" t="s">
        <v>172</v>
      </c>
      <c r="C5" s="225" t="s">
        <v>168</v>
      </c>
      <c r="D5" s="212"/>
      <c r="E5" s="213"/>
      <c r="F5" s="103">
        <f t="shared" si="0"/>
        <v>0</v>
      </c>
      <c r="G5" s="104">
        <f t="shared" ref="G5:G20" si="1">IF(D5&lt;&gt;0,D5*F5,0)</f>
        <v>0</v>
      </c>
      <c r="I5" s="93" t="e">
        <f>SUM(G6,G8,G9,G11,G15,G13,G16,G20)/SUM(F6,F8,F9,F11,F13,F15,F16,F20)</f>
        <v>#DIV/0!</v>
      </c>
      <c r="J5" s="94" t="s">
        <v>164</v>
      </c>
      <c r="K5" s="95" t="e">
        <f>SQRT(1/SUM(F6,F8,F9,F11,F13,F15,F16,F20))</f>
        <v>#DIV/0!</v>
      </c>
      <c r="L5" s="96" t="s">
        <v>165</v>
      </c>
      <c r="M5" s="91"/>
      <c r="N5" s="331" t="s">
        <v>13</v>
      </c>
      <c r="O5" s="331"/>
      <c r="P5" s="331"/>
      <c r="Q5" s="91"/>
      <c r="R5" s="272" t="s">
        <v>175</v>
      </c>
      <c r="S5" s="272"/>
    </row>
    <row r="6" spans="1:19" x14ac:dyDescent="0.25">
      <c r="A6" s="226">
        <v>128.72</v>
      </c>
      <c r="B6" s="227" t="s">
        <v>176</v>
      </c>
      <c r="C6" s="227" t="s">
        <v>177</v>
      </c>
      <c r="D6" s="212"/>
      <c r="E6" s="213"/>
      <c r="F6" s="103">
        <f t="shared" si="0"/>
        <v>0</v>
      </c>
      <c r="G6" s="104">
        <f t="shared" si="1"/>
        <v>0</v>
      </c>
      <c r="I6" s="105" t="e">
        <f>I5*27/0.11</f>
        <v>#DIV/0!</v>
      </c>
      <c r="J6" s="106" t="s">
        <v>164</v>
      </c>
      <c r="K6" s="107" t="e">
        <f>K5*27/0.11</f>
        <v>#DIV/0!</v>
      </c>
      <c r="L6" s="108" t="s">
        <v>169</v>
      </c>
      <c r="M6" s="91"/>
      <c r="N6" s="172">
        <f>Overview!$D$32</f>
        <v>0</v>
      </c>
      <c r="O6" s="173" t="s">
        <v>164</v>
      </c>
      <c r="P6" s="174">
        <f>Overview!$E$32</f>
        <v>0</v>
      </c>
      <c r="Q6" s="91"/>
      <c r="R6" s="273" t="s">
        <v>178</v>
      </c>
      <c r="S6" s="273"/>
    </row>
    <row r="7" spans="1:19" x14ac:dyDescent="0.25">
      <c r="A7" s="230">
        <v>185.76</v>
      </c>
      <c r="B7" s="225" t="s">
        <v>179</v>
      </c>
      <c r="C7" s="225" t="s">
        <v>168</v>
      </c>
      <c r="D7" s="212"/>
      <c r="E7" s="213"/>
      <c r="F7" s="103">
        <f t="shared" si="0"/>
        <v>0</v>
      </c>
      <c r="G7" s="104">
        <f t="shared" si="1"/>
        <v>0</v>
      </c>
      <c r="I7" s="328" t="s">
        <v>180</v>
      </c>
      <c r="J7" s="328"/>
      <c r="K7" s="328"/>
      <c r="L7" s="328"/>
      <c r="M7" s="91"/>
      <c r="N7" s="320" t="s">
        <v>181</v>
      </c>
      <c r="O7" s="321"/>
      <c r="P7" s="322"/>
      <c r="Q7" s="91"/>
      <c r="R7" s="91"/>
      <c r="S7" s="109"/>
    </row>
    <row r="8" spans="1:19" ht="15" customHeight="1" x14ac:dyDescent="0.25">
      <c r="A8" s="226">
        <v>209.42</v>
      </c>
      <c r="B8" s="227" t="s">
        <v>176</v>
      </c>
      <c r="C8" s="227" t="s">
        <v>177</v>
      </c>
      <c r="D8" s="212"/>
      <c r="E8" s="213"/>
      <c r="F8" s="103">
        <f t="shared" si="0"/>
        <v>0</v>
      </c>
      <c r="G8" s="104">
        <f t="shared" si="1"/>
        <v>0</v>
      </c>
      <c r="I8" s="110">
        <f>D18</f>
        <v>0</v>
      </c>
      <c r="J8" s="94" t="s">
        <v>164</v>
      </c>
      <c r="K8" s="94">
        <f>E18</f>
        <v>0</v>
      </c>
      <c r="L8" s="111" t="s">
        <v>165</v>
      </c>
      <c r="M8" s="91"/>
      <c r="N8" s="113" t="e">
        <f>(((0.99685704+-0.23958774*LN(R18)+0.014597508*LN(R18)^2)/(1+-0.24153011*LN(R18)+0.015221787*LN(R18)^2))+((0.99685704+-0.23958774*LN(S18)+0.014597508*LN(S18)^2)/(1+-0.24153011*LN(S18)+0.015221787*LN(S18)^2)))/2</f>
        <v>#NUM!</v>
      </c>
      <c r="O8" s="114" t="s">
        <v>164</v>
      </c>
      <c r="P8" s="115" t="e">
        <f>N8*0.05</f>
        <v>#NUM!</v>
      </c>
      <c r="Q8" s="91"/>
      <c r="R8" s="217" t="s">
        <v>189</v>
      </c>
      <c r="S8" s="218" t="s">
        <v>215</v>
      </c>
    </row>
    <row r="9" spans="1:19" x14ac:dyDescent="0.25">
      <c r="A9" s="228">
        <v>238.71</v>
      </c>
      <c r="B9" s="227" t="s">
        <v>183</v>
      </c>
      <c r="C9" s="227" t="s">
        <v>177</v>
      </c>
      <c r="D9" s="212"/>
      <c r="E9" s="213"/>
      <c r="F9" s="103">
        <f t="shared" si="0"/>
        <v>0</v>
      </c>
      <c r="G9" s="104">
        <f t="shared" si="1"/>
        <v>0</v>
      </c>
      <c r="I9" s="112">
        <f>I8*27*1224</f>
        <v>0</v>
      </c>
      <c r="J9" s="107" t="s">
        <v>164</v>
      </c>
      <c r="K9" s="107">
        <f>K8*27*1224</f>
        <v>0</v>
      </c>
      <c r="L9" s="108" t="s">
        <v>169</v>
      </c>
      <c r="M9" s="91"/>
      <c r="N9" s="320" t="s">
        <v>187</v>
      </c>
      <c r="O9" s="321"/>
      <c r="P9" s="322"/>
      <c r="Q9" s="91"/>
      <c r="R9" s="116" t="s">
        <v>184</v>
      </c>
      <c r="S9" s="117">
        <v>0.03</v>
      </c>
    </row>
    <row r="10" spans="1:19" x14ac:dyDescent="0.25">
      <c r="A10" s="224">
        <v>295.10000000000002</v>
      </c>
      <c r="B10" s="225" t="s">
        <v>185</v>
      </c>
      <c r="C10" s="225" t="s">
        <v>168</v>
      </c>
      <c r="D10" s="212"/>
      <c r="E10" s="213"/>
      <c r="F10" s="103">
        <f t="shared" si="0"/>
        <v>0</v>
      </c>
      <c r="G10" s="104">
        <f t="shared" si="1"/>
        <v>0</v>
      </c>
      <c r="I10" s="118">
        <f>I9*100/1000000</f>
        <v>0</v>
      </c>
      <c r="J10" s="119" t="s">
        <v>164</v>
      </c>
      <c r="K10" s="119">
        <f>K9*100/1000000</f>
        <v>0</v>
      </c>
      <c r="L10" s="108" t="s">
        <v>186</v>
      </c>
      <c r="M10" s="91"/>
      <c r="N10" s="122">
        <f>IF(S20="on",IF(R20="Feldspar",12.5*0.7982*(1-((((0.99685704+-0.23958774*LN(R18)+0.014597508*LN(R18)^2)/(1+-0.24153011*LN(R18)+0.015221787*LN(R18)^2))+((0.99685704+-0.23958774*LN(S18)+0.014597508*LN(S18)^2)/(1+-0.24153011*LN(S18)+0.015221787*LN(S18)^2)))/2)),0.01),0)</f>
        <v>0</v>
      </c>
      <c r="O10" s="123" t="s">
        <v>164</v>
      </c>
      <c r="P10" s="121">
        <f>IF(S20="on",IF(R20="Feldspar",N10*SQRT((0.12/12.5)^2+(0.039/0.7982)^2 + (P8/(N8))^2),0.002),0)</f>
        <v>0</v>
      </c>
      <c r="Q10" s="91"/>
      <c r="R10" s="120" t="s">
        <v>188</v>
      </c>
      <c r="S10" s="121">
        <v>0.04</v>
      </c>
    </row>
    <row r="11" spans="1:19" x14ac:dyDescent="0.25">
      <c r="A11" s="226">
        <v>338.21</v>
      </c>
      <c r="B11" s="227" t="s">
        <v>176</v>
      </c>
      <c r="C11" s="227" t="s">
        <v>177</v>
      </c>
      <c r="D11" s="212"/>
      <c r="E11" s="213"/>
      <c r="F11" s="103">
        <f t="shared" si="0"/>
        <v>0</v>
      </c>
      <c r="G11" s="104">
        <f t="shared" si="1"/>
        <v>0</v>
      </c>
      <c r="I11" s="329" t="s">
        <v>52</v>
      </c>
      <c r="J11" s="329"/>
      <c r="K11" s="329"/>
      <c r="L11" s="330"/>
      <c r="M11" s="91"/>
      <c r="N11" s="280" t="s">
        <v>214</v>
      </c>
      <c r="O11" s="281"/>
      <c r="P11" s="282"/>
      <c r="Q11" s="91"/>
      <c r="R11" s="203" t="s">
        <v>189</v>
      </c>
      <c r="S11" s="175">
        <f>IF(Overview!AM32="silt",IF(Overview!K32="lin",0.03,IF(Overview!K32="exp",0.04,"missing info")),0)</f>
        <v>0</v>
      </c>
    </row>
    <row r="12" spans="1:19" x14ac:dyDescent="0.25">
      <c r="A12" s="224">
        <v>351.85</v>
      </c>
      <c r="B12" s="225" t="s">
        <v>185</v>
      </c>
      <c r="C12" s="225" t="s">
        <v>168</v>
      </c>
      <c r="D12" s="212"/>
      <c r="E12" s="213"/>
      <c r="F12" s="103">
        <f t="shared" si="0"/>
        <v>0</v>
      </c>
      <c r="G12" s="104">
        <f t="shared" si="1"/>
        <v>0</v>
      </c>
      <c r="I12" s="329"/>
      <c r="J12" s="329"/>
      <c r="K12" s="329"/>
      <c r="L12" s="330"/>
      <c r="M12" s="91"/>
      <c r="N12" s="320" t="s">
        <v>216</v>
      </c>
      <c r="O12" s="321"/>
      <c r="P12" s="322"/>
      <c r="Q12" s="91"/>
      <c r="R12" s="91"/>
      <c r="S12" s="109"/>
    </row>
    <row r="13" spans="1:19" x14ac:dyDescent="0.25">
      <c r="A13" s="228">
        <v>583.17999999999995</v>
      </c>
      <c r="B13" s="229" t="s">
        <v>190</v>
      </c>
      <c r="C13" s="227" t="s">
        <v>177</v>
      </c>
      <c r="D13" s="212"/>
      <c r="E13" s="213"/>
      <c r="F13" s="103">
        <f t="shared" si="0"/>
        <v>0</v>
      </c>
      <c r="G13" s="104">
        <f t="shared" si="1"/>
        <v>0</v>
      </c>
      <c r="I13" s="124"/>
      <c r="J13" s="125" t="s">
        <v>191</v>
      </c>
      <c r="K13" s="125" t="s">
        <v>192</v>
      </c>
      <c r="L13" s="126" t="s">
        <v>193</v>
      </c>
      <c r="M13" s="91"/>
      <c r="N13" s="130" t="e">
        <f>D7/(D4+D5)</f>
        <v>#DIV/0!</v>
      </c>
      <c r="O13" s="123" t="s">
        <v>164</v>
      </c>
      <c r="P13" s="131" t="e">
        <f>SQRT((E7^2/(D4+D5)^2)+(D7^2*(E4^2+E5^2)/(D4+D5)^4))</f>
        <v>#DIV/0!</v>
      </c>
      <c r="Q13" s="91"/>
      <c r="R13" s="204" t="s">
        <v>194</v>
      </c>
      <c r="S13" s="187">
        <f>Overview!$N$32</f>
        <v>0</v>
      </c>
    </row>
    <row r="14" spans="1:19" x14ac:dyDescent="0.25">
      <c r="A14" s="224">
        <v>609.22</v>
      </c>
      <c r="B14" s="225" t="s">
        <v>195</v>
      </c>
      <c r="C14" s="225" t="s">
        <v>168</v>
      </c>
      <c r="D14" s="212"/>
      <c r="E14" s="213"/>
      <c r="F14" s="103">
        <f t="shared" si="0"/>
        <v>0</v>
      </c>
      <c r="G14" s="104">
        <f t="shared" si="1"/>
        <v>0</v>
      </c>
      <c r="I14" s="127" t="s">
        <v>196</v>
      </c>
      <c r="J14" s="128" t="e">
        <f>(I6*0.0479)+(I3*0.1116)+(I10*0.2491)</f>
        <v>#DIV/0!</v>
      </c>
      <c r="K14" s="128" t="e">
        <f>(I6*0.0277*(1-0.171))+(I3*0.1457*(1-0.117))+(I10*(0.7982+0.019)*(1-0.0494))</f>
        <v>#DIV/0!</v>
      </c>
      <c r="L14" s="129" t="e">
        <f>(I6*0.644*S11)+(I3*2.22*S11)</f>
        <v>#DIV/0!</v>
      </c>
      <c r="M14" s="91"/>
      <c r="N14" s="323" t="s">
        <v>217</v>
      </c>
      <c r="O14" s="324"/>
      <c r="P14" s="325"/>
      <c r="Q14" s="91"/>
      <c r="R14" s="205" t="s">
        <v>197</v>
      </c>
      <c r="S14" s="177">
        <f>Overview!$O$32</f>
        <v>0</v>
      </c>
    </row>
    <row r="15" spans="1:19" x14ac:dyDescent="0.25">
      <c r="A15" s="228">
        <v>911.1</v>
      </c>
      <c r="B15" s="227" t="s">
        <v>176</v>
      </c>
      <c r="C15" s="227" t="s">
        <v>177</v>
      </c>
      <c r="D15" s="212"/>
      <c r="E15" s="213"/>
      <c r="F15" s="103">
        <f t="shared" si="0"/>
        <v>0</v>
      </c>
      <c r="G15" s="104">
        <f t="shared" si="1"/>
        <v>0</v>
      </c>
      <c r="I15" s="127" t="s">
        <v>198</v>
      </c>
      <c r="J15" s="128" t="e">
        <f>SQRT((0.0479*K6)^2+(0.1116*K3)^2+(0.2491*K10)^2)</f>
        <v>#DIV/0!</v>
      </c>
      <c r="K15" s="128" t="e">
        <f>SQRT((0.0277*(1-0.171)*K6)^2+(I6*0.0277*0.013)^2+(0.1457*(1-0.117)*K3)^2+(I3*0.1457*0.011)^2+(0.801*(1-0.0494)*K10)^2+(I10*0.801*0.007)^2)</f>
        <v>#DIV/0!</v>
      </c>
      <c r="L15" s="132" t="e">
        <f>IF(L14=0,0,(SQRT((K6*0.644)^2+(K3*2.22)^2)*S11))</f>
        <v>#DIV/0!</v>
      </c>
      <c r="M15" s="91"/>
      <c r="N15" s="219" t="e">
        <f>D9/(D6+D8+D11+D15+D16)</f>
        <v>#DIV/0!</v>
      </c>
      <c r="O15" s="123" t="s">
        <v>164</v>
      </c>
      <c r="P15" s="220" t="e">
        <f>SQRT((E9^2/(D6+D8+D11+D15+D16)^2)+(D9^2*(E6^2+E8^2+E11^2+E15^2+E16^2)/(D6+D8+D11+D15+D16)^4))</f>
        <v>#DIV/0!</v>
      </c>
      <c r="Q15" s="91"/>
      <c r="R15" s="91"/>
      <c r="S15" s="109"/>
    </row>
    <row r="16" spans="1:19" x14ac:dyDescent="0.25">
      <c r="A16" s="226">
        <v>968.93</v>
      </c>
      <c r="B16" s="227" t="s">
        <v>176</v>
      </c>
      <c r="C16" s="227" t="s">
        <v>177</v>
      </c>
      <c r="D16" s="212"/>
      <c r="E16" s="213"/>
      <c r="F16" s="103">
        <f t="shared" si="0"/>
        <v>0</v>
      </c>
      <c r="G16" s="104">
        <f t="shared" si="1"/>
        <v>0</v>
      </c>
      <c r="I16" s="127" t="s">
        <v>199</v>
      </c>
      <c r="J16" s="128" t="e">
        <f>J14/(1+1.14*N4)</f>
        <v>#DIV/0!</v>
      </c>
      <c r="K16" s="128" t="e">
        <f>K14/(1+1.25*N4)</f>
        <v>#DIV/0!</v>
      </c>
      <c r="L16" s="129" t="e">
        <f>L14/(1+1.5*N4)</f>
        <v>#DIV/0!</v>
      </c>
      <c r="M16" s="91"/>
      <c r="N16" s="262" t="s">
        <v>200</v>
      </c>
      <c r="O16" s="262"/>
      <c r="P16" s="262"/>
      <c r="Q16" s="133"/>
      <c r="R16" s="326" t="s">
        <v>201</v>
      </c>
      <c r="S16" s="327"/>
    </row>
    <row r="17" spans="1:19" ht="15.75" thickBot="1" x14ac:dyDescent="0.3">
      <c r="A17" s="230">
        <v>1120.1600000000001</v>
      </c>
      <c r="B17" s="225" t="s">
        <v>195</v>
      </c>
      <c r="C17" s="225" t="s">
        <v>168</v>
      </c>
      <c r="D17" s="212"/>
      <c r="E17" s="213"/>
      <c r="F17" s="103">
        <f t="shared" si="0"/>
        <v>0</v>
      </c>
      <c r="G17" s="104">
        <f t="shared" si="1"/>
        <v>0</v>
      </c>
      <c r="I17" s="134" t="s">
        <v>202</v>
      </c>
      <c r="J17" s="135" t="e">
        <f>SQRT(((J15/(1+1.14*N4))^2+((J14*1.14*P4)/(1+1.14*N4)^2)^2))</f>
        <v>#DIV/0!</v>
      </c>
      <c r="K17" s="135" t="e">
        <f>SQRT((K15/(1+1.25*N4))^2+((K14*1.25*P4)/(1+1.25*N4)^2)^2)</f>
        <v>#DIV/0!</v>
      </c>
      <c r="L17" s="136" t="e">
        <f>SQRT((L15/(1+1.5*N4))^2+((L14*1.5*P4)/(1+1.5*N4)^2)^2)</f>
        <v>#DIV/0!</v>
      </c>
      <c r="M17" s="91"/>
      <c r="N17" s="137" t="e">
        <f>J16+K16+L16+N2+N10</f>
        <v>#DIV/0!</v>
      </c>
      <c r="O17" s="94" t="s">
        <v>164</v>
      </c>
      <c r="P17" s="138" t="e">
        <f>SQRT(J17^2+K17^2+L17^2+P2^2+P10^2)</f>
        <v>#DIV/0!</v>
      </c>
      <c r="Q17" s="139"/>
      <c r="R17" s="206" t="s">
        <v>203</v>
      </c>
      <c r="S17" s="207" t="s">
        <v>204</v>
      </c>
    </row>
    <row r="18" spans="1:19" x14ac:dyDescent="0.25">
      <c r="A18" s="231">
        <v>1460.91</v>
      </c>
      <c r="B18" s="232" t="s">
        <v>205</v>
      </c>
      <c r="C18" s="232" t="s">
        <v>180</v>
      </c>
      <c r="D18" s="212"/>
      <c r="E18" s="213"/>
      <c r="F18" s="103">
        <f t="shared" si="0"/>
        <v>0</v>
      </c>
      <c r="G18" s="104">
        <f t="shared" si="1"/>
        <v>0</v>
      </c>
      <c r="I18" s="265" t="s">
        <v>206</v>
      </c>
      <c r="J18" s="265"/>
      <c r="K18" s="265"/>
      <c r="L18" s="265"/>
      <c r="M18" s="91"/>
      <c r="N18" s="266" t="s">
        <v>17</v>
      </c>
      <c r="O18" s="266"/>
      <c r="P18" s="266"/>
      <c r="Q18" s="139"/>
      <c r="R18" s="178">
        <f>Overview!$AN$32</f>
        <v>0</v>
      </c>
      <c r="S18" s="179">
        <f>Overview!$AO$32</f>
        <v>0</v>
      </c>
    </row>
    <row r="19" spans="1:19" ht="15.75" thickBot="1" x14ac:dyDescent="0.3">
      <c r="A19" s="230">
        <v>1764.83</v>
      </c>
      <c r="B19" s="225" t="s">
        <v>195</v>
      </c>
      <c r="C19" s="225" t="s">
        <v>168</v>
      </c>
      <c r="D19" s="212"/>
      <c r="E19" s="213"/>
      <c r="F19" s="103">
        <f t="shared" si="0"/>
        <v>0</v>
      </c>
      <c r="G19" s="104">
        <f t="shared" si="1"/>
        <v>0</v>
      </c>
      <c r="I19" s="91"/>
      <c r="J19" s="91"/>
      <c r="K19" s="91"/>
      <c r="L19" s="91"/>
      <c r="M19" s="91"/>
      <c r="N19" s="140" t="e">
        <f>N6*1000/N17</f>
        <v>#DIV/0!</v>
      </c>
      <c r="O19" s="141" t="s">
        <v>164</v>
      </c>
      <c r="P19" s="142" t="e">
        <f>N19*SQRT((P6/N6)^2+(P17/N17)^2)</f>
        <v>#DIV/0!</v>
      </c>
      <c r="Q19" s="139"/>
      <c r="R19" s="143"/>
      <c r="S19" s="144"/>
    </row>
    <row r="20" spans="1:19" ht="15.75" thickBot="1" x14ac:dyDescent="0.3">
      <c r="A20" s="226">
        <v>2615.8200000000002</v>
      </c>
      <c r="B20" s="229" t="s">
        <v>190</v>
      </c>
      <c r="C20" s="229" t="s">
        <v>177</v>
      </c>
      <c r="D20" s="214"/>
      <c r="E20" s="215"/>
      <c r="F20" s="145">
        <f t="shared" si="0"/>
        <v>0</v>
      </c>
      <c r="G20" s="146">
        <f t="shared" si="1"/>
        <v>0</v>
      </c>
      <c r="I20" s="254" t="s">
        <v>207</v>
      </c>
      <c r="J20" s="254"/>
      <c r="K20" s="254"/>
      <c r="L20" s="254"/>
      <c r="M20" s="91"/>
      <c r="N20" s="255" t="s">
        <v>230</v>
      </c>
      <c r="O20" s="255"/>
      <c r="P20" s="255"/>
      <c r="Q20" s="147"/>
      <c r="R20" s="221" t="str">
        <f>Overview!$AL$11</f>
        <v>Quartz</v>
      </c>
      <c r="S20" s="223">
        <f>Overview!$AP$32</f>
        <v>0</v>
      </c>
    </row>
    <row r="25" spans="1:19" x14ac:dyDescent="0.25">
      <c r="I25" s="45"/>
    </row>
    <row r="29" spans="1:19" x14ac:dyDescent="0.25">
      <c r="H29" s="216"/>
    </row>
  </sheetData>
  <sheetProtection sheet="1" objects="1" scenarios="1"/>
  <protectedRanges>
    <protectedRange sqref="B3:B20" name="Intervalo1"/>
  </protectedRanges>
  <mergeCells count="28">
    <mergeCell ref="B1:B2"/>
    <mergeCell ref="C1:C2"/>
    <mergeCell ref="F1:F2"/>
    <mergeCell ref="G1:G2"/>
    <mergeCell ref="I1:L1"/>
    <mergeCell ref="N1:P1"/>
    <mergeCell ref="R1:S1"/>
    <mergeCell ref="R2:S2"/>
    <mergeCell ref="N3:P3"/>
    <mergeCell ref="R3:S3"/>
    <mergeCell ref="I4:L4"/>
    <mergeCell ref="R4:S4"/>
    <mergeCell ref="N5:P5"/>
    <mergeCell ref="R5:S5"/>
    <mergeCell ref="R6:S6"/>
    <mergeCell ref="R16:S16"/>
    <mergeCell ref="I18:L18"/>
    <mergeCell ref="N18:P18"/>
    <mergeCell ref="I7:L7"/>
    <mergeCell ref="I11:L12"/>
    <mergeCell ref="I20:L20"/>
    <mergeCell ref="N20:P20"/>
    <mergeCell ref="N7:P7"/>
    <mergeCell ref="N9:P9"/>
    <mergeCell ref="N12:P12"/>
    <mergeCell ref="N11:P11"/>
    <mergeCell ref="N14:P14"/>
    <mergeCell ref="N16:P16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8E14252B-F277-4799-BECE-D5D6BACF4577}">
          <x14:formula1>
            <xm:f>'Occult Data'!$O$1:$O$2</xm:f>
          </x14:formula1>
          <xm:sqref>B18</xm:sqref>
        </x14:dataValidation>
        <x14:dataValidation type="list" allowBlank="1" showInputMessage="1" showErrorMessage="1" xr:uid="{4D45D977-A073-4697-A553-61FF043CF892}">
          <x14:formula1>
            <xm:f>'Occult Data'!$N$1:$N$2</xm:f>
          </x14:formula1>
          <xm:sqref>B3</xm:sqref>
        </x14:dataValidation>
        <x14:dataValidation type="list" allowBlank="1" showInputMessage="1" showErrorMessage="1" xr:uid="{EAC00A70-EE49-4486-AF4E-AFE0B21D8E81}">
          <x14:formula1>
            <xm:f>'Occult Data'!$M$1:$M$2</xm:f>
          </x14:formula1>
          <xm:sqref>B4:B5</xm:sqref>
        </x14:dataValidation>
        <x14:dataValidation type="list" allowBlank="1" showInputMessage="1" showErrorMessage="1" xr:uid="{25ACE950-D417-4E6A-83C4-58493FADAE0D}">
          <x14:formula1>
            <xm:f>'Occult Data'!$L$1:$L$2</xm:f>
          </x14:formula1>
          <xm:sqref>B7</xm:sqref>
        </x14:dataValidation>
        <x14:dataValidation type="list" allowBlank="1" showInputMessage="1" showErrorMessage="1" xr:uid="{92607EAD-600C-474B-B15C-622A48A83059}">
          <x14:formula1>
            <xm:f>'Occult Data'!$K$1:$K$2</xm:f>
          </x14:formula1>
          <xm:sqref>B12 B10</xm:sqref>
        </x14:dataValidation>
        <x14:dataValidation type="list" allowBlank="1" showInputMessage="1" showErrorMessage="1" xr:uid="{E55B23CF-23CF-47CD-BFF2-6912618AE4AA}">
          <x14:formula1>
            <xm:f>'Occult Data'!$J$1:$J$2</xm:f>
          </x14:formula1>
          <xm:sqref>B19 B17 B14</xm:sqref>
        </x14:dataValidation>
        <x14:dataValidation type="list" allowBlank="1" showInputMessage="1" showErrorMessage="1" xr:uid="{5C16BC59-6E25-4A6E-99D5-B66C5C0B4E31}">
          <x14:formula1>
            <xm:f>'Occult Data'!$I$1:$I$2</xm:f>
          </x14:formula1>
          <xm:sqref>B9</xm:sqref>
        </x14:dataValidation>
        <x14:dataValidation type="list" allowBlank="1" showInputMessage="1" showErrorMessage="1" xr:uid="{4C180C1B-A642-4563-B58B-3AC5AD53465F}">
          <x14:formula1>
            <xm:f>'Occult Data'!$H$1:$H$2</xm:f>
          </x14:formula1>
          <xm:sqref>B6 B8 B11 B15:B16</xm:sqref>
        </x14:dataValidation>
        <x14:dataValidation type="list" allowBlank="1" showInputMessage="1" showErrorMessage="1" xr:uid="{6781050F-4B3D-480C-8281-91E0D3DAC49F}">
          <x14:formula1>
            <xm:f>'Occult Data'!$G$1:$G$2</xm:f>
          </x14:formula1>
          <xm:sqref>B20 B13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S29"/>
  <sheetViews>
    <sheetView zoomScaleNormal="100" workbookViewId="0">
      <selection activeCell="B3" sqref="B3:B20"/>
    </sheetView>
  </sheetViews>
  <sheetFormatPr defaultColWidth="11.5703125" defaultRowHeight="15" x14ac:dyDescent="0.25"/>
  <cols>
    <col min="1" max="1" width="9.28515625" customWidth="1"/>
    <col min="2" max="2" width="8.28515625" customWidth="1"/>
    <col min="3" max="3" width="6.85546875" customWidth="1"/>
    <col min="4" max="4" width="11.85546875" customWidth="1"/>
    <col min="5" max="5" width="13.140625" customWidth="1"/>
    <col min="6" max="6" width="10.85546875" customWidth="1"/>
    <col min="7" max="7" width="11.28515625" customWidth="1"/>
    <col min="8" max="8" width="3.140625" customWidth="1"/>
    <col min="9" max="9" width="15.28515625" customWidth="1"/>
    <col min="10" max="10" width="10.7109375" customWidth="1"/>
    <col min="11" max="11" width="13.140625" customWidth="1"/>
    <col min="13" max="13" width="3.140625" customWidth="1"/>
    <col min="14" max="14" width="11.7109375" customWidth="1"/>
    <col min="15" max="16" width="10" customWidth="1"/>
    <col min="17" max="17" width="3.140625" customWidth="1"/>
    <col min="18" max="18" width="14.28515625" customWidth="1"/>
    <col min="19" max="19" width="13.5703125" customWidth="1"/>
    <col min="20" max="64" width="8.7109375" customWidth="1"/>
  </cols>
  <sheetData>
    <row r="1" spans="1:19" ht="13.9" customHeight="1" x14ac:dyDescent="0.25">
      <c r="A1" s="202" t="s">
        <v>152</v>
      </c>
      <c r="B1" s="332" t="s">
        <v>153</v>
      </c>
      <c r="C1" s="332" t="s">
        <v>154</v>
      </c>
      <c r="D1" s="208" t="s">
        <v>155</v>
      </c>
      <c r="E1" s="209" t="s">
        <v>156</v>
      </c>
      <c r="F1" s="333" t="s">
        <v>157</v>
      </c>
      <c r="G1" s="334" t="s">
        <v>158</v>
      </c>
      <c r="H1" s="90"/>
      <c r="I1" s="328" t="s">
        <v>159</v>
      </c>
      <c r="J1" s="328"/>
      <c r="K1" s="328"/>
      <c r="L1" s="328"/>
      <c r="M1" s="91"/>
      <c r="N1" s="328" t="s">
        <v>160</v>
      </c>
      <c r="O1" s="328"/>
      <c r="P1" s="328"/>
      <c r="Q1" s="91"/>
      <c r="R1" s="274" t="s">
        <v>161</v>
      </c>
      <c r="S1" s="274"/>
    </row>
    <row r="2" spans="1:19" ht="15.75" thickBot="1" x14ac:dyDescent="0.3">
      <c r="A2" s="202" t="s">
        <v>162</v>
      </c>
      <c r="B2" s="332"/>
      <c r="C2" s="332"/>
      <c r="D2" s="210" t="s">
        <v>163</v>
      </c>
      <c r="E2" s="211" t="s">
        <v>163</v>
      </c>
      <c r="F2" s="333"/>
      <c r="G2" s="334"/>
      <c r="H2" s="92"/>
      <c r="I2" s="93" t="e">
        <f>SUM(G3,G4,G5,G7,G10,G12,G14,G17,G19)/SUM(F3,F4,F5,F7,F10,F12,F14,F17,F19)</f>
        <v>#DIV/0!</v>
      </c>
      <c r="J2" s="94" t="s">
        <v>164</v>
      </c>
      <c r="K2" s="95" t="e">
        <f>SQRT(1/SUM(F3,F4,F5,F7,F10,F12,F14,F17,F19))</f>
        <v>#DIV/0!</v>
      </c>
      <c r="L2" s="96" t="s">
        <v>165</v>
      </c>
      <c r="M2" s="91"/>
      <c r="N2" s="172">
        <f>Overview!$AA$33</f>
        <v>0.19504856112476671</v>
      </c>
      <c r="O2" s="173" t="s">
        <v>164</v>
      </c>
      <c r="P2" s="174" t="e">
        <f>Overview!$AB$33</f>
        <v>#DIV/0!</v>
      </c>
      <c r="Q2" s="91"/>
      <c r="R2" s="270" t="s">
        <v>166</v>
      </c>
      <c r="S2" s="270"/>
    </row>
    <row r="3" spans="1:19" ht="17.25" x14ac:dyDescent="0.25">
      <c r="A3" s="224">
        <v>46.5</v>
      </c>
      <c r="B3" s="225" t="s">
        <v>167</v>
      </c>
      <c r="C3" s="225" t="s">
        <v>168</v>
      </c>
      <c r="D3" s="212"/>
      <c r="E3" s="213"/>
      <c r="F3" s="97">
        <f t="shared" ref="F3:F20" si="0">IF(B3="-",0,IF(E3&lt;&gt;0,1/E3^2,0))</f>
        <v>0</v>
      </c>
      <c r="G3" s="98">
        <f>IF(D3&lt;&gt;0,D3*F3,0)</f>
        <v>0</v>
      </c>
      <c r="I3" s="99" t="e">
        <f>I2*27/0.33</f>
        <v>#DIV/0!</v>
      </c>
      <c r="J3" s="100" t="s">
        <v>164</v>
      </c>
      <c r="K3" s="101" t="e">
        <f>K2*27/0.33</f>
        <v>#DIV/0!</v>
      </c>
      <c r="L3" s="102" t="s">
        <v>169</v>
      </c>
      <c r="M3" s="91"/>
      <c r="N3" s="331" t="s">
        <v>170</v>
      </c>
      <c r="O3" s="331"/>
      <c r="P3" s="331"/>
      <c r="Q3" s="91"/>
      <c r="R3" s="272" t="s">
        <v>171</v>
      </c>
      <c r="S3" s="272"/>
    </row>
    <row r="4" spans="1:19" x14ac:dyDescent="0.25">
      <c r="A4" s="224">
        <v>63.29</v>
      </c>
      <c r="B4" s="225" t="s">
        <v>172</v>
      </c>
      <c r="C4" s="225" t="s">
        <v>168</v>
      </c>
      <c r="D4" s="212"/>
      <c r="E4" s="213"/>
      <c r="F4" s="103">
        <f t="shared" si="0"/>
        <v>0</v>
      </c>
      <c r="G4" s="104">
        <f>IF(D4&lt;&gt;0,D4*F4,0)</f>
        <v>0</v>
      </c>
      <c r="I4" s="328" t="s">
        <v>173</v>
      </c>
      <c r="J4" s="328"/>
      <c r="K4" s="328"/>
      <c r="L4" s="328"/>
      <c r="M4" s="91"/>
      <c r="N4" s="172" t="e">
        <f>Overview!$AG$33</f>
        <v>#DIV/0!</v>
      </c>
      <c r="O4" s="173" t="s">
        <v>164</v>
      </c>
      <c r="P4" s="174">
        <f>0.1</f>
        <v>0.1</v>
      </c>
      <c r="Q4" s="91"/>
      <c r="R4" s="270" t="s">
        <v>174</v>
      </c>
      <c r="S4" s="270"/>
    </row>
    <row r="5" spans="1:19" x14ac:dyDescent="0.25">
      <c r="A5" s="230">
        <v>93.31</v>
      </c>
      <c r="B5" s="225" t="s">
        <v>172</v>
      </c>
      <c r="C5" s="225" t="s">
        <v>168</v>
      </c>
      <c r="D5" s="212"/>
      <c r="E5" s="213"/>
      <c r="F5" s="103">
        <f t="shared" si="0"/>
        <v>0</v>
      </c>
      <c r="G5" s="104">
        <f t="shared" ref="G5:G20" si="1">IF(D5&lt;&gt;0,D5*F5,0)</f>
        <v>0</v>
      </c>
      <c r="I5" s="93" t="e">
        <f>SUM(G6,G8,G9,G11,G15,G13,G16,G20)/SUM(F6,F8,F9,F11,F13,F15,F16,F20)</f>
        <v>#DIV/0!</v>
      </c>
      <c r="J5" s="94" t="s">
        <v>164</v>
      </c>
      <c r="K5" s="95" t="e">
        <f>SQRT(1/SUM(F6,F8,F9,F11,F13,F15,F16,F20))</f>
        <v>#DIV/0!</v>
      </c>
      <c r="L5" s="96" t="s">
        <v>165</v>
      </c>
      <c r="M5" s="91"/>
      <c r="N5" s="331" t="s">
        <v>13</v>
      </c>
      <c r="O5" s="331"/>
      <c r="P5" s="331"/>
      <c r="Q5" s="91"/>
      <c r="R5" s="272" t="s">
        <v>175</v>
      </c>
      <c r="S5" s="272"/>
    </row>
    <row r="6" spans="1:19" x14ac:dyDescent="0.25">
      <c r="A6" s="226">
        <v>128.72</v>
      </c>
      <c r="B6" s="227" t="s">
        <v>176</v>
      </c>
      <c r="C6" s="227" t="s">
        <v>177</v>
      </c>
      <c r="D6" s="212"/>
      <c r="E6" s="213"/>
      <c r="F6" s="103">
        <f t="shared" si="0"/>
        <v>0</v>
      </c>
      <c r="G6" s="104">
        <f t="shared" si="1"/>
        <v>0</v>
      </c>
      <c r="I6" s="105" t="e">
        <f>I5*27/0.11</f>
        <v>#DIV/0!</v>
      </c>
      <c r="J6" s="106" t="s">
        <v>164</v>
      </c>
      <c r="K6" s="107" t="e">
        <f>K5*27/0.11</f>
        <v>#DIV/0!</v>
      </c>
      <c r="L6" s="108" t="s">
        <v>169</v>
      </c>
      <c r="M6" s="91"/>
      <c r="N6" s="172">
        <f>Overview!$D$33</f>
        <v>0</v>
      </c>
      <c r="O6" s="173" t="s">
        <v>164</v>
      </c>
      <c r="P6" s="174">
        <f>Overview!$E$33</f>
        <v>0</v>
      </c>
      <c r="Q6" s="91"/>
      <c r="R6" s="273" t="s">
        <v>178</v>
      </c>
      <c r="S6" s="273"/>
    </row>
    <row r="7" spans="1:19" x14ac:dyDescent="0.25">
      <c r="A7" s="230">
        <v>185.76</v>
      </c>
      <c r="B7" s="225" t="s">
        <v>179</v>
      </c>
      <c r="C7" s="225" t="s">
        <v>168</v>
      </c>
      <c r="D7" s="212"/>
      <c r="E7" s="213"/>
      <c r="F7" s="103">
        <f t="shared" si="0"/>
        <v>0</v>
      </c>
      <c r="G7" s="104">
        <f t="shared" si="1"/>
        <v>0</v>
      </c>
      <c r="I7" s="328" t="s">
        <v>180</v>
      </c>
      <c r="J7" s="328"/>
      <c r="K7" s="328"/>
      <c r="L7" s="328"/>
      <c r="M7" s="91"/>
      <c r="N7" s="320" t="s">
        <v>181</v>
      </c>
      <c r="O7" s="321"/>
      <c r="P7" s="322"/>
      <c r="Q7" s="91"/>
      <c r="R7" s="91"/>
      <c r="S7" s="109"/>
    </row>
    <row r="8" spans="1:19" ht="15" customHeight="1" x14ac:dyDescent="0.25">
      <c r="A8" s="226">
        <v>209.42</v>
      </c>
      <c r="B8" s="227" t="s">
        <v>176</v>
      </c>
      <c r="C8" s="227" t="s">
        <v>177</v>
      </c>
      <c r="D8" s="212"/>
      <c r="E8" s="213"/>
      <c r="F8" s="103">
        <f t="shared" si="0"/>
        <v>0</v>
      </c>
      <c r="G8" s="104">
        <f t="shared" si="1"/>
        <v>0</v>
      </c>
      <c r="I8" s="110">
        <f>D18</f>
        <v>0</v>
      </c>
      <c r="J8" s="94" t="s">
        <v>164</v>
      </c>
      <c r="K8" s="94">
        <f>E18</f>
        <v>0</v>
      </c>
      <c r="L8" s="111" t="s">
        <v>165</v>
      </c>
      <c r="M8" s="91"/>
      <c r="N8" s="113" t="e">
        <f>(((0.99685704+-0.23958774*LN(R18)+0.014597508*LN(R18)^2)/(1+-0.24153011*LN(R18)+0.015221787*LN(R18)^2))+((0.99685704+-0.23958774*LN(S18)+0.014597508*LN(S18)^2)/(1+-0.24153011*LN(S18)+0.015221787*LN(S18)^2)))/2</f>
        <v>#NUM!</v>
      </c>
      <c r="O8" s="114" t="s">
        <v>164</v>
      </c>
      <c r="P8" s="115" t="e">
        <f>N8*0.05</f>
        <v>#NUM!</v>
      </c>
      <c r="Q8" s="91"/>
      <c r="R8" s="217" t="s">
        <v>189</v>
      </c>
      <c r="S8" s="218" t="s">
        <v>215</v>
      </c>
    </row>
    <row r="9" spans="1:19" x14ac:dyDescent="0.25">
      <c r="A9" s="228">
        <v>238.71</v>
      </c>
      <c r="B9" s="227" t="s">
        <v>183</v>
      </c>
      <c r="C9" s="227" t="s">
        <v>177</v>
      </c>
      <c r="D9" s="212"/>
      <c r="E9" s="213"/>
      <c r="F9" s="103">
        <f t="shared" si="0"/>
        <v>0</v>
      </c>
      <c r="G9" s="104">
        <f t="shared" si="1"/>
        <v>0</v>
      </c>
      <c r="I9" s="112">
        <f>I8*27*1224</f>
        <v>0</v>
      </c>
      <c r="J9" s="107" t="s">
        <v>164</v>
      </c>
      <c r="K9" s="107">
        <f>K8*27*1224</f>
        <v>0</v>
      </c>
      <c r="L9" s="108" t="s">
        <v>169</v>
      </c>
      <c r="M9" s="91"/>
      <c r="N9" s="320" t="s">
        <v>187</v>
      </c>
      <c r="O9" s="321"/>
      <c r="P9" s="322"/>
      <c r="Q9" s="91"/>
      <c r="R9" s="116" t="s">
        <v>184</v>
      </c>
      <c r="S9" s="117">
        <v>0.03</v>
      </c>
    </row>
    <row r="10" spans="1:19" x14ac:dyDescent="0.25">
      <c r="A10" s="224">
        <v>295.10000000000002</v>
      </c>
      <c r="B10" s="225" t="s">
        <v>185</v>
      </c>
      <c r="C10" s="225" t="s">
        <v>168</v>
      </c>
      <c r="D10" s="212"/>
      <c r="E10" s="213"/>
      <c r="F10" s="103">
        <f t="shared" si="0"/>
        <v>0</v>
      </c>
      <c r="G10" s="104">
        <f t="shared" si="1"/>
        <v>0</v>
      </c>
      <c r="I10" s="118">
        <f>I9*100/1000000</f>
        <v>0</v>
      </c>
      <c r="J10" s="119" t="s">
        <v>164</v>
      </c>
      <c r="K10" s="119">
        <f>K9*100/1000000</f>
        <v>0</v>
      </c>
      <c r="L10" s="108" t="s">
        <v>186</v>
      </c>
      <c r="M10" s="91"/>
      <c r="N10" s="122">
        <f>IF(S20="on",IF(R20="Feldspar",12.5*0.7982*(1-((((0.99685704+-0.23958774*LN(R18)+0.014597508*LN(R18)^2)/(1+-0.24153011*LN(R18)+0.015221787*LN(R18)^2))+((0.99685704+-0.23958774*LN(S18)+0.014597508*LN(S18)^2)/(1+-0.24153011*LN(S18)+0.015221787*LN(S18)^2)))/2)),0.01),0)</f>
        <v>0</v>
      </c>
      <c r="O10" s="123" t="s">
        <v>164</v>
      </c>
      <c r="P10" s="121">
        <f>IF(S20="on",IF(R20="Feldspar",N10*SQRT((0.12/12.5)^2+(0.039/0.7982)^2 + (P8/(N8))^2),0.002),0)</f>
        <v>0</v>
      </c>
      <c r="Q10" s="91"/>
      <c r="R10" s="120" t="s">
        <v>188</v>
      </c>
      <c r="S10" s="121">
        <v>0.04</v>
      </c>
    </row>
    <row r="11" spans="1:19" x14ac:dyDescent="0.25">
      <c r="A11" s="226">
        <v>338.21</v>
      </c>
      <c r="B11" s="227" t="s">
        <v>176</v>
      </c>
      <c r="C11" s="227" t="s">
        <v>177</v>
      </c>
      <c r="D11" s="212"/>
      <c r="E11" s="213"/>
      <c r="F11" s="103">
        <f t="shared" si="0"/>
        <v>0</v>
      </c>
      <c r="G11" s="104">
        <f t="shared" si="1"/>
        <v>0</v>
      </c>
      <c r="I11" s="329" t="s">
        <v>52</v>
      </c>
      <c r="J11" s="329"/>
      <c r="K11" s="329"/>
      <c r="L11" s="330"/>
      <c r="M11" s="91"/>
      <c r="N11" s="280" t="s">
        <v>214</v>
      </c>
      <c r="O11" s="281"/>
      <c r="P11" s="282"/>
      <c r="Q11" s="91"/>
      <c r="R11" s="203" t="s">
        <v>189</v>
      </c>
      <c r="S11" s="175">
        <f>IF(Overview!AM33="silt",IF(Overview!K33="lin",0.03,IF(Overview!K33="exp",0.04,"missing info")),0)</f>
        <v>0</v>
      </c>
    </row>
    <row r="12" spans="1:19" x14ac:dyDescent="0.25">
      <c r="A12" s="224">
        <v>351.85</v>
      </c>
      <c r="B12" s="225" t="s">
        <v>185</v>
      </c>
      <c r="C12" s="225" t="s">
        <v>168</v>
      </c>
      <c r="D12" s="212"/>
      <c r="E12" s="213"/>
      <c r="F12" s="103">
        <f t="shared" si="0"/>
        <v>0</v>
      </c>
      <c r="G12" s="104">
        <f t="shared" si="1"/>
        <v>0</v>
      </c>
      <c r="I12" s="329"/>
      <c r="J12" s="329"/>
      <c r="K12" s="329"/>
      <c r="L12" s="330"/>
      <c r="M12" s="91"/>
      <c r="N12" s="320" t="s">
        <v>216</v>
      </c>
      <c r="O12" s="321"/>
      <c r="P12" s="322"/>
      <c r="Q12" s="91"/>
      <c r="R12" s="91"/>
      <c r="S12" s="109"/>
    </row>
    <row r="13" spans="1:19" x14ac:dyDescent="0.25">
      <c r="A13" s="228">
        <v>583.17999999999995</v>
      </c>
      <c r="B13" s="229" t="s">
        <v>190</v>
      </c>
      <c r="C13" s="227" t="s">
        <v>177</v>
      </c>
      <c r="D13" s="212"/>
      <c r="E13" s="213"/>
      <c r="F13" s="103">
        <f t="shared" si="0"/>
        <v>0</v>
      </c>
      <c r="G13" s="104">
        <f t="shared" si="1"/>
        <v>0</v>
      </c>
      <c r="I13" s="124"/>
      <c r="J13" s="125" t="s">
        <v>191</v>
      </c>
      <c r="K13" s="125" t="s">
        <v>192</v>
      </c>
      <c r="L13" s="126" t="s">
        <v>193</v>
      </c>
      <c r="M13" s="91"/>
      <c r="N13" s="130" t="e">
        <f>D7/(D4+D5)</f>
        <v>#DIV/0!</v>
      </c>
      <c r="O13" s="123" t="s">
        <v>164</v>
      </c>
      <c r="P13" s="131" t="e">
        <f>SQRT((E7^2/(D4+D5)^2)+(D7^2*(E4^2+E5^2)/(D4+D5)^4))</f>
        <v>#DIV/0!</v>
      </c>
      <c r="Q13" s="91"/>
      <c r="R13" s="204" t="s">
        <v>194</v>
      </c>
      <c r="S13" s="187">
        <f>Overview!$N$33</f>
        <v>0</v>
      </c>
    </row>
    <row r="14" spans="1:19" x14ac:dyDescent="0.25">
      <c r="A14" s="224">
        <v>609.22</v>
      </c>
      <c r="B14" s="225" t="s">
        <v>195</v>
      </c>
      <c r="C14" s="225" t="s">
        <v>168</v>
      </c>
      <c r="D14" s="212"/>
      <c r="E14" s="213"/>
      <c r="F14" s="103">
        <f t="shared" si="0"/>
        <v>0</v>
      </c>
      <c r="G14" s="104">
        <f t="shared" si="1"/>
        <v>0</v>
      </c>
      <c r="I14" s="127" t="s">
        <v>196</v>
      </c>
      <c r="J14" s="128" t="e">
        <f>(I6*0.0479)+(I3*0.1116)+(I10*0.2491)</f>
        <v>#DIV/0!</v>
      </c>
      <c r="K14" s="128" t="e">
        <f>(I6*0.0277*(1-0.171))+(I3*0.1457*(1-0.117))+(I10*(0.7982+0.019)*(1-0.0494))</f>
        <v>#DIV/0!</v>
      </c>
      <c r="L14" s="129" t="e">
        <f>(I6*0.644*S11)+(I3*2.22*S11)</f>
        <v>#DIV/0!</v>
      </c>
      <c r="M14" s="91"/>
      <c r="N14" s="323" t="s">
        <v>217</v>
      </c>
      <c r="O14" s="324"/>
      <c r="P14" s="325"/>
      <c r="Q14" s="91"/>
      <c r="R14" s="205" t="s">
        <v>197</v>
      </c>
      <c r="S14" s="177">
        <f>Overview!$O$33</f>
        <v>0</v>
      </c>
    </row>
    <row r="15" spans="1:19" x14ac:dyDescent="0.25">
      <c r="A15" s="228">
        <v>911.1</v>
      </c>
      <c r="B15" s="227" t="s">
        <v>176</v>
      </c>
      <c r="C15" s="227" t="s">
        <v>177</v>
      </c>
      <c r="D15" s="212"/>
      <c r="E15" s="213"/>
      <c r="F15" s="103">
        <f t="shared" si="0"/>
        <v>0</v>
      </c>
      <c r="G15" s="104">
        <f t="shared" si="1"/>
        <v>0</v>
      </c>
      <c r="I15" s="127" t="s">
        <v>198</v>
      </c>
      <c r="J15" s="128" t="e">
        <f>SQRT((0.0479*K6)^2+(0.1116*K3)^2+(0.2491*K10)^2)</f>
        <v>#DIV/0!</v>
      </c>
      <c r="K15" s="128" t="e">
        <f>SQRT((0.0277*(1-0.171)*K6)^2+(I6*0.0277*0.013)^2+(0.1457*(1-0.117)*K3)^2+(I3*0.1457*0.011)^2+(0.801*(1-0.0494)*K10)^2+(I10*0.801*0.007)^2)</f>
        <v>#DIV/0!</v>
      </c>
      <c r="L15" s="132" t="e">
        <f>IF(L14=0,0,(SQRT((K6*0.644)^2+(K3*2.22)^2)*S11))</f>
        <v>#DIV/0!</v>
      </c>
      <c r="M15" s="91"/>
      <c r="N15" s="219" t="e">
        <f>D9/(D6+D8+D11+D15+D16)</f>
        <v>#DIV/0!</v>
      </c>
      <c r="O15" s="123" t="s">
        <v>164</v>
      </c>
      <c r="P15" s="220" t="e">
        <f>SQRT((E9^2/(D6+D8+D11+D15+D16)^2)+(D9^2*(E6^2+E8^2+E11^2+E15^2+E16^2)/(D6+D8+D11+D15+D16)^4))</f>
        <v>#DIV/0!</v>
      </c>
      <c r="Q15" s="91"/>
      <c r="R15" s="91"/>
      <c r="S15" s="109"/>
    </row>
    <row r="16" spans="1:19" x14ac:dyDescent="0.25">
      <c r="A16" s="226">
        <v>968.93</v>
      </c>
      <c r="B16" s="227" t="s">
        <v>176</v>
      </c>
      <c r="C16" s="227" t="s">
        <v>177</v>
      </c>
      <c r="D16" s="212"/>
      <c r="E16" s="213"/>
      <c r="F16" s="103">
        <f t="shared" si="0"/>
        <v>0</v>
      </c>
      <c r="G16" s="104">
        <f t="shared" si="1"/>
        <v>0</v>
      </c>
      <c r="I16" s="127" t="s">
        <v>199</v>
      </c>
      <c r="J16" s="128" t="e">
        <f>J14/(1+1.14*N4)</f>
        <v>#DIV/0!</v>
      </c>
      <c r="K16" s="128" t="e">
        <f>K14/(1+1.25*N4)</f>
        <v>#DIV/0!</v>
      </c>
      <c r="L16" s="129" t="e">
        <f>L14/(1+1.5*N4)</f>
        <v>#DIV/0!</v>
      </c>
      <c r="M16" s="91"/>
      <c r="N16" s="262" t="s">
        <v>200</v>
      </c>
      <c r="O16" s="262"/>
      <c r="P16" s="262"/>
      <c r="Q16" s="133"/>
      <c r="R16" s="326" t="s">
        <v>201</v>
      </c>
      <c r="S16" s="327"/>
    </row>
    <row r="17" spans="1:19" ht="15.75" thickBot="1" x14ac:dyDescent="0.3">
      <c r="A17" s="230">
        <v>1120.1600000000001</v>
      </c>
      <c r="B17" s="225" t="s">
        <v>195</v>
      </c>
      <c r="C17" s="225" t="s">
        <v>168</v>
      </c>
      <c r="D17" s="212"/>
      <c r="E17" s="213"/>
      <c r="F17" s="103">
        <f t="shared" si="0"/>
        <v>0</v>
      </c>
      <c r="G17" s="104">
        <f t="shared" si="1"/>
        <v>0</v>
      </c>
      <c r="I17" s="134" t="s">
        <v>202</v>
      </c>
      <c r="J17" s="135" t="e">
        <f>SQRT(((J15/(1+1.14*N4))^2+((J14*1.14*P4)/(1+1.14*N4)^2)^2))</f>
        <v>#DIV/0!</v>
      </c>
      <c r="K17" s="135" t="e">
        <f>SQRT((K15/(1+1.25*N4))^2+((K14*1.25*P4)/(1+1.25*N4)^2)^2)</f>
        <v>#DIV/0!</v>
      </c>
      <c r="L17" s="136" t="e">
        <f>SQRT((L15/(1+1.5*N4))^2+((L14*1.5*P4)/(1+1.5*N4)^2)^2)</f>
        <v>#DIV/0!</v>
      </c>
      <c r="M17" s="91"/>
      <c r="N17" s="137" t="e">
        <f>J16+K16+L16+N2+N10</f>
        <v>#DIV/0!</v>
      </c>
      <c r="O17" s="94" t="s">
        <v>164</v>
      </c>
      <c r="P17" s="138" t="e">
        <f>SQRT(J17^2+K17^2+L17^2+P2^2+P10^2)</f>
        <v>#DIV/0!</v>
      </c>
      <c r="Q17" s="139"/>
      <c r="R17" s="206" t="s">
        <v>203</v>
      </c>
      <c r="S17" s="207" t="s">
        <v>204</v>
      </c>
    </row>
    <row r="18" spans="1:19" x14ac:dyDescent="0.25">
      <c r="A18" s="231">
        <v>1460.91</v>
      </c>
      <c r="B18" s="232" t="s">
        <v>205</v>
      </c>
      <c r="C18" s="232" t="s">
        <v>180</v>
      </c>
      <c r="D18" s="212"/>
      <c r="E18" s="213"/>
      <c r="F18" s="103">
        <f t="shared" si="0"/>
        <v>0</v>
      </c>
      <c r="G18" s="104">
        <f t="shared" si="1"/>
        <v>0</v>
      </c>
      <c r="I18" s="265" t="s">
        <v>206</v>
      </c>
      <c r="J18" s="265"/>
      <c r="K18" s="265"/>
      <c r="L18" s="265"/>
      <c r="M18" s="91"/>
      <c r="N18" s="266" t="s">
        <v>17</v>
      </c>
      <c r="O18" s="266"/>
      <c r="P18" s="266"/>
      <c r="Q18" s="139"/>
      <c r="R18" s="178">
        <f>Overview!$AN$33</f>
        <v>0</v>
      </c>
      <c r="S18" s="179">
        <f>Overview!$AO$33</f>
        <v>0</v>
      </c>
    </row>
    <row r="19" spans="1:19" ht="15.75" thickBot="1" x14ac:dyDescent="0.3">
      <c r="A19" s="230">
        <v>1764.83</v>
      </c>
      <c r="B19" s="225" t="s">
        <v>195</v>
      </c>
      <c r="C19" s="225" t="s">
        <v>168</v>
      </c>
      <c r="D19" s="212"/>
      <c r="E19" s="213"/>
      <c r="F19" s="103">
        <f t="shared" si="0"/>
        <v>0</v>
      </c>
      <c r="G19" s="104">
        <f t="shared" si="1"/>
        <v>0</v>
      </c>
      <c r="I19" s="91"/>
      <c r="J19" s="91"/>
      <c r="K19" s="91"/>
      <c r="L19" s="91"/>
      <c r="M19" s="91"/>
      <c r="N19" s="140" t="e">
        <f>N6*1000/N17</f>
        <v>#DIV/0!</v>
      </c>
      <c r="O19" s="141" t="s">
        <v>164</v>
      </c>
      <c r="P19" s="142" t="e">
        <f>N19*SQRT((P6/N6)^2+(P17/N17)^2)</f>
        <v>#DIV/0!</v>
      </c>
      <c r="Q19" s="139"/>
      <c r="R19" s="143"/>
      <c r="S19" s="144"/>
    </row>
    <row r="20" spans="1:19" ht="15.75" thickBot="1" x14ac:dyDescent="0.3">
      <c r="A20" s="226">
        <v>2615.8200000000002</v>
      </c>
      <c r="B20" s="229" t="s">
        <v>190</v>
      </c>
      <c r="C20" s="229" t="s">
        <v>177</v>
      </c>
      <c r="D20" s="214"/>
      <c r="E20" s="215"/>
      <c r="F20" s="145">
        <f t="shared" si="0"/>
        <v>0</v>
      </c>
      <c r="G20" s="146">
        <f t="shared" si="1"/>
        <v>0</v>
      </c>
      <c r="I20" s="254" t="s">
        <v>207</v>
      </c>
      <c r="J20" s="254"/>
      <c r="K20" s="254"/>
      <c r="L20" s="254"/>
      <c r="M20" s="91"/>
      <c r="N20" s="255" t="s">
        <v>230</v>
      </c>
      <c r="O20" s="255"/>
      <c r="P20" s="255"/>
      <c r="Q20" s="147"/>
      <c r="R20" s="221" t="str">
        <f>Overview!$AL$11</f>
        <v>Quartz</v>
      </c>
      <c r="S20" s="223">
        <f>Overview!$AP$33</f>
        <v>0</v>
      </c>
    </row>
    <row r="25" spans="1:19" x14ac:dyDescent="0.25">
      <c r="I25" s="45"/>
    </row>
    <row r="29" spans="1:19" x14ac:dyDescent="0.25">
      <c r="H29" s="216"/>
    </row>
  </sheetData>
  <sheetProtection sheet="1" objects="1" scenarios="1"/>
  <protectedRanges>
    <protectedRange sqref="B3:B20" name="Intervalo1"/>
  </protectedRanges>
  <mergeCells count="28">
    <mergeCell ref="B1:B2"/>
    <mergeCell ref="C1:C2"/>
    <mergeCell ref="F1:F2"/>
    <mergeCell ref="G1:G2"/>
    <mergeCell ref="I1:L1"/>
    <mergeCell ref="N1:P1"/>
    <mergeCell ref="R1:S1"/>
    <mergeCell ref="R2:S2"/>
    <mergeCell ref="N3:P3"/>
    <mergeCell ref="R3:S3"/>
    <mergeCell ref="I4:L4"/>
    <mergeCell ref="R4:S4"/>
    <mergeCell ref="N5:P5"/>
    <mergeCell ref="R5:S5"/>
    <mergeCell ref="R6:S6"/>
    <mergeCell ref="R16:S16"/>
    <mergeCell ref="I18:L18"/>
    <mergeCell ref="N18:P18"/>
    <mergeCell ref="I7:L7"/>
    <mergeCell ref="I11:L12"/>
    <mergeCell ref="I20:L20"/>
    <mergeCell ref="N20:P20"/>
    <mergeCell ref="N7:P7"/>
    <mergeCell ref="N9:P9"/>
    <mergeCell ref="N12:P12"/>
    <mergeCell ref="N11:P11"/>
    <mergeCell ref="N14:P14"/>
    <mergeCell ref="N16:P16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F1086DB2-CA94-4100-9162-D9266AFDD976}">
          <x14:formula1>
            <xm:f>'Occult Data'!$O$1:$O$2</xm:f>
          </x14:formula1>
          <xm:sqref>B18</xm:sqref>
        </x14:dataValidation>
        <x14:dataValidation type="list" allowBlank="1" showInputMessage="1" showErrorMessage="1" xr:uid="{1F4C599C-A19E-4648-A55C-E7D601ADDBED}">
          <x14:formula1>
            <xm:f>'Occult Data'!$N$1:$N$2</xm:f>
          </x14:formula1>
          <xm:sqref>B3</xm:sqref>
        </x14:dataValidation>
        <x14:dataValidation type="list" allowBlank="1" showInputMessage="1" showErrorMessage="1" xr:uid="{8C842AE2-E466-4DED-A139-DA5978172006}">
          <x14:formula1>
            <xm:f>'Occult Data'!$M$1:$M$2</xm:f>
          </x14:formula1>
          <xm:sqref>B4:B5</xm:sqref>
        </x14:dataValidation>
        <x14:dataValidation type="list" allowBlank="1" showInputMessage="1" showErrorMessage="1" xr:uid="{219906E1-A2D9-41DD-A530-9A040D6D9024}">
          <x14:formula1>
            <xm:f>'Occult Data'!$L$1:$L$2</xm:f>
          </x14:formula1>
          <xm:sqref>B7</xm:sqref>
        </x14:dataValidation>
        <x14:dataValidation type="list" allowBlank="1" showInputMessage="1" showErrorMessage="1" xr:uid="{495B0C9B-032B-4D5B-98D0-938A6124BB34}">
          <x14:formula1>
            <xm:f>'Occult Data'!$K$1:$K$2</xm:f>
          </x14:formula1>
          <xm:sqref>B12 B10</xm:sqref>
        </x14:dataValidation>
        <x14:dataValidation type="list" allowBlank="1" showInputMessage="1" showErrorMessage="1" xr:uid="{D9F0BD2F-BA9A-4F97-9FE4-F891D78B1387}">
          <x14:formula1>
            <xm:f>'Occult Data'!$J$1:$J$2</xm:f>
          </x14:formula1>
          <xm:sqref>B19 B17 B14</xm:sqref>
        </x14:dataValidation>
        <x14:dataValidation type="list" allowBlank="1" showInputMessage="1" showErrorMessage="1" xr:uid="{CCED3425-3E51-4D56-B929-0DB3EFE4C19E}">
          <x14:formula1>
            <xm:f>'Occult Data'!$I$1:$I$2</xm:f>
          </x14:formula1>
          <xm:sqref>B9</xm:sqref>
        </x14:dataValidation>
        <x14:dataValidation type="list" allowBlank="1" showInputMessage="1" showErrorMessage="1" xr:uid="{B9E2F0E2-CA6B-4431-AB30-96A715F7EC04}">
          <x14:formula1>
            <xm:f>'Occult Data'!$H$1:$H$2</xm:f>
          </x14:formula1>
          <xm:sqref>B6 B8 B11 B15:B16</xm:sqref>
        </x14:dataValidation>
        <x14:dataValidation type="list" allowBlank="1" showInputMessage="1" showErrorMessage="1" xr:uid="{FE7594A4-B829-44BE-AE1E-3AC74B10C206}">
          <x14:formula1>
            <xm:f>'Occult Data'!$G$1:$G$2</xm:f>
          </x14:formula1>
          <xm:sqref>B20 B13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S33"/>
  <sheetViews>
    <sheetView zoomScaleNormal="100" workbookViewId="0">
      <selection activeCell="B3" sqref="B3:B20"/>
    </sheetView>
  </sheetViews>
  <sheetFormatPr defaultColWidth="11.5703125" defaultRowHeight="15" x14ac:dyDescent="0.25"/>
  <cols>
    <col min="1" max="1" width="9.28515625" customWidth="1"/>
    <col min="2" max="2" width="8.28515625" customWidth="1"/>
    <col min="3" max="3" width="6.85546875" customWidth="1"/>
    <col min="4" max="4" width="11.85546875" customWidth="1"/>
    <col min="5" max="5" width="13.140625" customWidth="1"/>
    <col min="6" max="6" width="10.85546875" customWidth="1"/>
    <col min="7" max="7" width="11.28515625" customWidth="1"/>
    <col min="8" max="8" width="3.140625" customWidth="1"/>
    <col min="9" max="9" width="15.28515625" customWidth="1"/>
    <col min="10" max="10" width="10.7109375" customWidth="1"/>
    <col min="11" max="11" width="13.140625" customWidth="1"/>
    <col min="13" max="13" width="3.140625" customWidth="1"/>
    <col min="14" max="14" width="11.7109375" customWidth="1"/>
    <col min="15" max="16" width="10" customWidth="1"/>
    <col min="17" max="17" width="3.140625" customWidth="1"/>
    <col min="18" max="18" width="14.28515625" customWidth="1"/>
    <col min="19" max="19" width="13.5703125" customWidth="1"/>
    <col min="20" max="64" width="8.7109375" customWidth="1"/>
  </cols>
  <sheetData>
    <row r="1" spans="1:19" ht="13.9" customHeight="1" x14ac:dyDescent="0.25">
      <c r="A1" s="202" t="s">
        <v>152</v>
      </c>
      <c r="B1" s="332" t="s">
        <v>153</v>
      </c>
      <c r="C1" s="332" t="s">
        <v>154</v>
      </c>
      <c r="D1" s="208" t="s">
        <v>155</v>
      </c>
      <c r="E1" s="209" t="s">
        <v>156</v>
      </c>
      <c r="F1" s="333" t="s">
        <v>157</v>
      </c>
      <c r="G1" s="334" t="s">
        <v>158</v>
      </c>
      <c r="H1" s="90"/>
      <c r="I1" s="328" t="s">
        <v>159</v>
      </c>
      <c r="J1" s="328"/>
      <c r="K1" s="328"/>
      <c r="L1" s="328"/>
      <c r="M1" s="91"/>
      <c r="N1" s="328" t="s">
        <v>160</v>
      </c>
      <c r="O1" s="328"/>
      <c r="P1" s="328"/>
      <c r="Q1" s="91"/>
      <c r="R1" s="274" t="s">
        <v>161</v>
      </c>
      <c r="S1" s="274"/>
    </row>
    <row r="2" spans="1:19" ht="15.75" thickBot="1" x14ac:dyDescent="0.3">
      <c r="A2" s="202" t="s">
        <v>162</v>
      </c>
      <c r="B2" s="332"/>
      <c r="C2" s="332"/>
      <c r="D2" s="210" t="s">
        <v>163</v>
      </c>
      <c r="E2" s="211" t="s">
        <v>163</v>
      </c>
      <c r="F2" s="333"/>
      <c r="G2" s="334"/>
      <c r="H2" s="92"/>
      <c r="I2" s="93" t="e">
        <f>SUM(G3,G4,G5,G7,G10,G12,G14,G17,G19)/SUM(F3,F4,F5,F7,F10,F12,F14,F17,F19)</f>
        <v>#DIV/0!</v>
      </c>
      <c r="J2" s="94" t="s">
        <v>164</v>
      </c>
      <c r="K2" s="95" t="e">
        <f>SQRT(1/SUM(F3,F4,F5,F7,F10,F12,F14,F17,F19))</f>
        <v>#DIV/0!</v>
      </c>
      <c r="L2" s="96" t="s">
        <v>165</v>
      </c>
      <c r="M2" s="91"/>
      <c r="N2" s="172">
        <f>Overview!$AA$34</f>
        <v>0.19504856112476671</v>
      </c>
      <c r="O2" s="173" t="s">
        <v>164</v>
      </c>
      <c r="P2" s="174" t="e">
        <f>Overview!$AB$34</f>
        <v>#DIV/0!</v>
      </c>
      <c r="Q2" s="91"/>
      <c r="R2" s="270" t="s">
        <v>166</v>
      </c>
      <c r="S2" s="270"/>
    </row>
    <row r="3" spans="1:19" ht="17.25" x14ac:dyDescent="0.25">
      <c r="A3" s="224">
        <v>46.5</v>
      </c>
      <c r="B3" s="225" t="s">
        <v>167</v>
      </c>
      <c r="C3" s="225" t="s">
        <v>168</v>
      </c>
      <c r="D3" s="212"/>
      <c r="E3" s="213"/>
      <c r="F3" s="97">
        <f t="shared" ref="F3:F20" si="0">IF(B3="-",0,IF(E3&lt;&gt;0,1/E3^2,0))</f>
        <v>0</v>
      </c>
      <c r="G3" s="98">
        <f>IF(D3&lt;&gt;0,D3*F3,0)</f>
        <v>0</v>
      </c>
      <c r="I3" s="99" t="e">
        <f>I2*27/0.33</f>
        <v>#DIV/0!</v>
      </c>
      <c r="J3" s="100" t="s">
        <v>164</v>
      </c>
      <c r="K3" s="101" t="e">
        <f>K2*27/0.33</f>
        <v>#DIV/0!</v>
      </c>
      <c r="L3" s="102" t="s">
        <v>169</v>
      </c>
      <c r="M3" s="91"/>
      <c r="N3" s="331" t="s">
        <v>170</v>
      </c>
      <c r="O3" s="331"/>
      <c r="P3" s="331"/>
      <c r="Q3" s="91"/>
      <c r="R3" s="272" t="s">
        <v>171</v>
      </c>
      <c r="S3" s="272"/>
    </row>
    <row r="4" spans="1:19" x14ac:dyDescent="0.25">
      <c r="A4" s="224">
        <v>63.29</v>
      </c>
      <c r="B4" s="225" t="s">
        <v>172</v>
      </c>
      <c r="C4" s="225" t="s">
        <v>168</v>
      </c>
      <c r="D4" s="212"/>
      <c r="E4" s="213"/>
      <c r="F4" s="103">
        <f t="shared" si="0"/>
        <v>0</v>
      </c>
      <c r="G4" s="104">
        <f>IF(D4&lt;&gt;0,D4*F4,0)</f>
        <v>0</v>
      </c>
      <c r="I4" s="328" t="s">
        <v>173</v>
      </c>
      <c r="J4" s="328"/>
      <c r="K4" s="328"/>
      <c r="L4" s="328"/>
      <c r="M4" s="91"/>
      <c r="N4" s="172" t="e">
        <f>Overview!$AG$34</f>
        <v>#DIV/0!</v>
      </c>
      <c r="O4" s="173" t="s">
        <v>164</v>
      </c>
      <c r="P4" s="174">
        <f>0.1</f>
        <v>0.1</v>
      </c>
      <c r="Q4" s="91"/>
      <c r="R4" s="270" t="s">
        <v>174</v>
      </c>
      <c r="S4" s="270"/>
    </row>
    <row r="5" spans="1:19" x14ac:dyDescent="0.25">
      <c r="A5" s="230">
        <v>93.31</v>
      </c>
      <c r="B5" s="225" t="s">
        <v>172</v>
      </c>
      <c r="C5" s="225" t="s">
        <v>168</v>
      </c>
      <c r="D5" s="212"/>
      <c r="E5" s="213"/>
      <c r="F5" s="103">
        <f t="shared" si="0"/>
        <v>0</v>
      </c>
      <c r="G5" s="104">
        <f t="shared" ref="G5:G20" si="1">IF(D5&lt;&gt;0,D5*F5,0)</f>
        <v>0</v>
      </c>
      <c r="I5" s="93" t="e">
        <f>SUM(G6,G8,G9,G11,G15,G13,G16,G20)/SUM(F6,F8,F9,F11,F13,F15,F16,F20)</f>
        <v>#DIV/0!</v>
      </c>
      <c r="J5" s="94" t="s">
        <v>164</v>
      </c>
      <c r="K5" s="95" t="e">
        <f>SQRT(1/SUM(F6,F8,F9,F11,F13,F15,F16,F20))</f>
        <v>#DIV/0!</v>
      </c>
      <c r="L5" s="96" t="s">
        <v>165</v>
      </c>
      <c r="M5" s="91"/>
      <c r="N5" s="331" t="s">
        <v>13</v>
      </c>
      <c r="O5" s="331"/>
      <c r="P5" s="331"/>
      <c r="Q5" s="91"/>
      <c r="R5" s="272" t="s">
        <v>175</v>
      </c>
      <c r="S5" s="272"/>
    </row>
    <row r="6" spans="1:19" x14ac:dyDescent="0.25">
      <c r="A6" s="226">
        <v>128.72</v>
      </c>
      <c r="B6" s="227" t="s">
        <v>176</v>
      </c>
      <c r="C6" s="227" t="s">
        <v>177</v>
      </c>
      <c r="D6" s="212"/>
      <c r="E6" s="213"/>
      <c r="F6" s="103">
        <f t="shared" si="0"/>
        <v>0</v>
      </c>
      <c r="G6" s="104">
        <f t="shared" si="1"/>
        <v>0</v>
      </c>
      <c r="I6" s="105" t="e">
        <f>I5*27/0.11</f>
        <v>#DIV/0!</v>
      </c>
      <c r="J6" s="106" t="s">
        <v>164</v>
      </c>
      <c r="K6" s="107" t="e">
        <f>K5*27/0.11</f>
        <v>#DIV/0!</v>
      </c>
      <c r="L6" s="108" t="s">
        <v>169</v>
      </c>
      <c r="M6" s="91"/>
      <c r="N6" s="172">
        <f>Overview!$D$34</f>
        <v>0</v>
      </c>
      <c r="O6" s="173" t="s">
        <v>164</v>
      </c>
      <c r="P6" s="174">
        <f>Overview!$E$34</f>
        <v>0</v>
      </c>
      <c r="Q6" s="91"/>
      <c r="R6" s="273" t="s">
        <v>178</v>
      </c>
      <c r="S6" s="273"/>
    </row>
    <row r="7" spans="1:19" x14ac:dyDescent="0.25">
      <c r="A7" s="230">
        <v>185.76</v>
      </c>
      <c r="B7" s="225" t="s">
        <v>179</v>
      </c>
      <c r="C7" s="225" t="s">
        <v>168</v>
      </c>
      <c r="D7" s="212"/>
      <c r="E7" s="213"/>
      <c r="F7" s="103">
        <f t="shared" si="0"/>
        <v>0</v>
      </c>
      <c r="G7" s="104">
        <f t="shared" si="1"/>
        <v>0</v>
      </c>
      <c r="I7" s="328" t="s">
        <v>180</v>
      </c>
      <c r="J7" s="328"/>
      <c r="K7" s="328"/>
      <c r="L7" s="328"/>
      <c r="M7" s="91"/>
      <c r="N7" s="320" t="s">
        <v>181</v>
      </c>
      <c r="O7" s="321"/>
      <c r="P7" s="322"/>
      <c r="Q7" s="91"/>
      <c r="R7" s="91"/>
      <c r="S7" s="109"/>
    </row>
    <row r="8" spans="1:19" ht="15" customHeight="1" x14ac:dyDescent="0.25">
      <c r="A8" s="226">
        <v>209.42</v>
      </c>
      <c r="B8" s="227" t="s">
        <v>176</v>
      </c>
      <c r="C8" s="227" t="s">
        <v>177</v>
      </c>
      <c r="D8" s="212"/>
      <c r="E8" s="213"/>
      <c r="F8" s="103">
        <f t="shared" si="0"/>
        <v>0</v>
      </c>
      <c r="G8" s="104">
        <f t="shared" si="1"/>
        <v>0</v>
      </c>
      <c r="I8" s="110">
        <f>D18</f>
        <v>0</v>
      </c>
      <c r="J8" s="94" t="s">
        <v>164</v>
      </c>
      <c r="K8" s="94">
        <f>E18</f>
        <v>0</v>
      </c>
      <c r="L8" s="111" t="s">
        <v>165</v>
      </c>
      <c r="M8" s="91"/>
      <c r="N8" s="113" t="e">
        <f>(((0.99685704+-0.23958774*LN(R18)+0.014597508*LN(R18)^2)/(1+-0.24153011*LN(R18)+0.015221787*LN(R18)^2))+((0.99685704+-0.23958774*LN(S18)+0.014597508*LN(S18)^2)/(1+-0.24153011*LN(S18)+0.015221787*LN(S18)^2)))/2</f>
        <v>#NUM!</v>
      </c>
      <c r="O8" s="114" t="s">
        <v>164</v>
      </c>
      <c r="P8" s="115" t="e">
        <f>N8*0.05</f>
        <v>#NUM!</v>
      </c>
      <c r="Q8" s="91"/>
      <c r="R8" s="217" t="s">
        <v>189</v>
      </c>
      <c r="S8" s="218" t="s">
        <v>215</v>
      </c>
    </row>
    <row r="9" spans="1:19" x14ac:dyDescent="0.25">
      <c r="A9" s="228">
        <v>238.71</v>
      </c>
      <c r="B9" s="227" t="s">
        <v>183</v>
      </c>
      <c r="C9" s="227" t="s">
        <v>177</v>
      </c>
      <c r="D9" s="212"/>
      <c r="E9" s="213"/>
      <c r="F9" s="103">
        <f t="shared" si="0"/>
        <v>0</v>
      </c>
      <c r="G9" s="104">
        <f t="shared" si="1"/>
        <v>0</v>
      </c>
      <c r="I9" s="112">
        <f>I8*27*1224</f>
        <v>0</v>
      </c>
      <c r="J9" s="107" t="s">
        <v>164</v>
      </c>
      <c r="K9" s="107">
        <f>K8*27*1224</f>
        <v>0</v>
      </c>
      <c r="L9" s="108" t="s">
        <v>169</v>
      </c>
      <c r="M9" s="91"/>
      <c r="N9" s="320" t="s">
        <v>187</v>
      </c>
      <c r="O9" s="321"/>
      <c r="P9" s="322"/>
      <c r="Q9" s="91"/>
      <c r="R9" s="116" t="s">
        <v>184</v>
      </c>
      <c r="S9" s="117">
        <v>0.03</v>
      </c>
    </row>
    <row r="10" spans="1:19" x14ac:dyDescent="0.25">
      <c r="A10" s="224">
        <v>295.10000000000002</v>
      </c>
      <c r="B10" s="225" t="s">
        <v>185</v>
      </c>
      <c r="C10" s="225" t="s">
        <v>168</v>
      </c>
      <c r="D10" s="212"/>
      <c r="E10" s="213"/>
      <c r="F10" s="103">
        <f t="shared" si="0"/>
        <v>0</v>
      </c>
      <c r="G10" s="104">
        <f t="shared" si="1"/>
        <v>0</v>
      </c>
      <c r="I10" s="118">
        <f>I9*100/1000000</f>
        <v>0</v>
      </c>
      <c r="J10" s="119" t="s">
        <v>164</v>
      </c>
      <c r="K10" s="119">
        <f>K9*100/1000000</f>
        <v>0</v>
      </c>
      <c r="L10" s="108" t="s">
        <v>186</v>
      </c>
      <c r="M10" s="91"/>
      <c r="N10" s="122">
        <f>IF(S20="on",IF(R20="Feldspar",12.5*0.7982*(1-((((0.99685704+-0.23958774*LN(R18)+0.014597508*LN(R18)^2)/(1+-0.24153011*LN(R18)+0.015221787*LN(R18)^2))+((0.99685704+-0.23958774*LN(S18)+0.014597508*LN(S18)^2)/(1+-0.24153011*LN(S18)+0.015221787*LN(S18)^2)))/2)),0.01),0)</f>
        <v>0</v>
      </c>
      <c r="O10" s="123" t="s">
        <v>164</v>
      </c>
      <c r="P10" s="121">
        <f>IF(S20="on",IF(R20="Feldspar",N10*SQRT((0.12/12.5)^2+(0.039/0.7982)^2 + (P8/(N8))^2),0.002),0)</f>
        <v>0</v>
      </c>
      <c r="Q10" s="91"/>
      <c r="R10" s="120" t="s">
        <v>188</v>
      </c>
      <c r="S10" s="121">
        <v>0.04</v>
      </c>
    </row>
    <row r="11" spans="1:19" x14ac:dyDescent="0.25">
      <c r="A11" s="226">
        <v>338.21</v>
      </c>
      <c r="B11" s="227" t="s">
        <v>176</v>
      </c>
      <c r="C11" s="227" t="s">
        <v>177</v>
      </c>
      <c r="D11" s="212"/>
      <c r="E11" s="213"/>
      <c r="F11" s="103">
        <f t="shared" si="0"/>
        <v>0</v>
      </c>
      <c r="G11" s="104">
        <f t="shared" si="1"/>
        <v>0</v>
      </c>
      <c r="I11" s="329" t="s">
        <v>52</v>
      </c>
      <c r="J11" s="329"/>
      <c r="K11" s="329"/>
      <c r="L11" s="330"/>
      <c r="M11" s="91"/>
      <c r="N11" s="280" t="s">
        <v>214</v>
      </c>
      <c r="O11" s="281"/>
      <c r="P11" s="282"/>
      <c r="Q11" s="91"/>
      <c r="R11" s="203" t="s">
        <v>189</v>
      </c>
      <c r="S11" s="175">
        <f>IF(Overview!AM34="silt",IF(Overview!K34="lin",0.03,IF(Overview!K34="exp",0.04,"missing info")),0)</f>
        <v>0</v>
      </c>
    </row>
    <row r="12" spans="1:19" x14ac:dyDescent="0.25">
      <c r="A12" s="224">
        <v>351.85</v>
      </c>
      <c r="B12" s="225" t="s">
        <v>185</v>
      </c>
      <c r="C12" s="225" t="s">
        <v>168</v>
      </c>
      <c r="D12" s="212"/>
      <c r="E12" s="213"/>
      <c r="F12" s="103">
        <f t="shared" si="0"/>
        <v>0</v>
      </c>
      <c r="G12" s="104">
        <f t="shared" si="1"/>
        <v>0</v>
      </c>
      <c r="I12" s="329"/>
      <c r="J12" s="329"/>
      <c r="K12" s="329"/>
      <c r="L12" s="330"/>
      <c r="M12" s="91"/>
      <c r="N12" s="320" t="s">
        <v>216</v>
      </c>
      <c r="O12" s="321"/>
      <c r="P12" s="322"/>
      <c r="Q12" s="91"/>
      <c r="R12" s="91"/>
      <c r="S12" s="109"/>
    </row>
    <row r="13" spans="1:19" x14ac:dyDescent="0.25">
      <c r="A13" s="228">
        <v>583.17999999999995</v>
      </c>
      <c r="B13" s="229" t="s">
        <v>190</v>
      </c>
      <c r="C13" s="227" t="s">
        <v>177</v>
      </c>
      <c r="D13" s="212"/>
      <c r="E13" s="213"/>
      <c r="F13" s="103">
        <f t="shared" si="0"/>
        <v>0</v>
      </c>
      <c r="G13" s="104">
        <f t="shared" si="1"/>
        <v>0</v>
      </c>
      <c r="I13" s="124"/>
      <c r="J13" s="125" t="s">
        <v>191</v>
      </c>
      <c r="K13" s="125" t="s">
        <v>192</v>
      </c>
      <c r="L13" s="126" t="s">
        <v>193</v>
      </c>
      <c r="M13" s="91"/>
      <c r="N13" s="130" t="e">
        <f>D7/(D4+D5)</f>
        <v>#DIV/0!</v>
      </c>
      <c r="O13" s="123" t="s">
        <v>164</v>
      </c>
      <c r="P13" s="131" t="e">
        <f>SQRT((E7^2/(D4+D5)^2)+(D7^2*(E4^2+E5^2)/(D4+D5)^4))</f>
        <v>#DIV/0!</v>
      </c>
      <c r="Q13" s="91"/>
      <c r="R13" s="204" t="s">
        <v>194</v>
      </c>
      <c r="S13" s="187">
        <f>Overview!$N$34</f>
        <v>0</v>
      </c>
    </row>
    <row r="14" spans="1:19" x14ac:dyDescent="0.25">
      <c r="A14" s="224">
        <v>609.22</v>
      </c>
      <c r="B14" s="225" t="s">
        <v>195</v>
      </c>
      <c r="C14" s="225" t="s">
        <v>168</v>
      </c>
      <c r="D14" s="212"/>
      <c r="E14" s="213"/>
      <c r="F14" s="103">
        <f t="shared" si="0"/>
        <v>0</v>
      </c>
      <c r="G14" s="104">
        <f t="shared" si="1"/>
        <v>0</v>
      </c>
      <c r="I14" s="127" t="s">
        <v>196</v>
      </c>
      <c r="J14" s="128" t="e">
        <f>(I6*0.0479)+(I3*0.1116)+(I10*0.2491)</f>
        <v>#DIV/0!</v>
      </c>
      <c r="K14" s="128" t="e">
        <f>(I6*0.0277*(1-0.171))+(I3*0.1457*(1-0.117))+(I10*(0.7982+0.019)*(1-0.0494))</f>
        <v>#DIV/0!</v>
      </c>
      <c r="L14" s="129" t="e">
        <f>(I6*0.644*S11)+(I3*2.22*S11)</f>
        <v>#DIV/0!</v>
      </c>
      <c r="M14" s="91"/>
      <c r="N14" s="323" t="s">
        <v>217</v>
      </c>
      <c r="O14" s="324"/>
      <c r="P14" s="325"/>
      <c r="Q14" s="91"/>
      <c r="R14" s="205" t="s">
        <v>197</v>
      </c>
      <c r="S14" s="177">
        <f>Overview!$O$34</f>
        <v>0</v>
      </c>
    </row>
    <row r="15" spans="1:19" x14ac:dyDescent="0.25">
      <c r="A15" s="228">
        <v>911.1</v>
      </c>
      <c r="B15" s="227" t="s">
        <v>176</v>
      </c>
      <c r="C15" s="227" t="s">
        <v>177</v>
      </c>
      <c r="D15" s="212"/>
      <c r="E15" s="213"/>
      <c r="F15" s="103">
        <f t="shared" si="0"/>
        <v>0</v>
      </c>
      <c r="G15" s="104">
        <f t="shared" si="1"/>
        <v>0</v>
      </c>
      <c r="I15" s="127" t="s">
        <v>198</v>
      </c>
      <c r="J15" s="128" t="e">
        <f>SQRT((0.0479*K6)^2+(0.1116*K3)^2+(0.2491*K10)^2)</f>
        <v>#DIV/0!</v>
      </c>
      <c r="K15" s="128" t="e">
        <f>SQRT((0.0277*(1-0.171)*K6)^2+(I6*0.0277*0.013)^2+(0.1457*(1-0.117)*K3)^2+(I3*0.1457*0.011)^2+(0.801*(1-0.0494)*K10)^2+(I10*0.801*0.007)^2)</f>
        <v>#DIV/0!</v>
      </c>
      <c r="L15" s="132" t="e">
        <f>IF(L14=0,0,(SQRT((K6*0.644)^2+(K3*2.22)^2)*S11))</f>
        <v>#DIV/0!</v>
      </c>
      <c r="M15" s="91"/>
      <c r="N15" s="219" t="e">
        <f>D9/(D6+D8+D11+D15+D16)</f>
        <v>#DIV/0!</v>
      </c>
      <c r="O15" s="123" t="s">
        <v>164</v>
      </c>
      <c r="P15" s="220" t="e">
        <f>SQRT((E9^2/(D6+D8+D11+D15+D16)^2)+(D9^2*(E6^2+E8^2+E11^2+E15^2+E16^2)/(D6+D8+D11+D15+D16)^4))</f>
        <v>#DIV/0!</v>
      </c>
      <c r="Q15" s="91"/>
      <c r="R15" s="91"/>
      <c r="S15" s="109"/>
    </row>
    <row r="16" spans="1:19" x14ac:dyDescent="0.25">
      <c r="A16" s="226">
        <v>968.93</v>
      </c>
      <c r="B16" s="227" t="s">
        <v>176</v>
      </c>
      <c r="C16" s="227" t="s">
        <v>177</v>
      </c>
      <c r="D16" s="212"/>
      <c r="E16" s="213"/>
      <c r="F16" s="103">
        <f t="shared" si="0"/>
        <v>0</v>
      </c>
      <c r="G16" s="104">
        <f t="shared" si="1"/>
        <v>0</v>
      </c>
      <c r="I16" s="127" t="s">
        <v>199</v>
      </c>
      <c r="J16" s="128" t="e">
        <f>J14/(1+1.14*N4)</f>
        <v>#DIV/0!</v>
      </c>
      <c r="K16" s="128" t="e">
        <f>K14/(1+1.25*N4)</f>
        <v>#DIV/0!</v>
      </c>
      <c r="L16" s="129" t="e">
        <f>L14/(1+1.5*N4)</f>
        <v>#DIV/0!</v>
      </c>
      <c r="M16" s="91"/>
      <c r="N16" s="262" t="s">
        <v>200</v>
      </c>
      <c r="O16" s="262"/>
      <c r="P16" s="262"/>
      <c r="Q16" s="133"/>
      <c r="R16" s="326" t="s">
        <v>201</v>
      </c>
      <c r="S16" s="327"/>
    </row>
    <row r="17" spans="1:19" ht="15.75" thickBot="1" x14ac:dyDescent="0.3">
      <c r="A17" s="230">
        <v>1120.1600000000001</v>
      </c>
      <c r="B17" s="225" t="s">
        <v>195</v>
      </c>
      <c r="C17" s="225" t="s">
        <v>168</v>
      </c>
      <c r="D17" s="212"/>
      <c r="E17" s="213"/>
      <c r="F17" s="103">
        <f t="shared" si="0"/>
        <v>0</v>
      </c>
      <c r="G17" s="104">
        <f t="shared" si="1"/>
        <v>0</v>
      </c>
      <c r="I17" s="134" t="s">
        <v>202</v>
      </c>
      <c r="J17" s="135" t="e">
        <f>SQRT(((J15/(1+1.14*N4))^2+((J14*1.14*P4)/(1+1.14*N4)^2)^2))</f>
        <v>#DIV/0!</v>
      </c>
      <c r="K17" s="135" t="e">
        <f>SQRT((K15/(1+1.25*N4))^2+((K14*1.25*P4)/(1+1.25*N4)^2)^2)</f>
        <v>#DIV/0!</v>
      </c>
      <c r="L17" s="136" t="e">
        <f>SQRT((L15/(1+1.5*N4))^2+((L14*1.5*P4)/(1+1.5*N4)^2)^2)</f>
        <v>#DIV/0!</v>
      </c>
      <c r="M17" s="91"/>
      <c r="N17" s="137" t="e">
        <f>J16+K16+L16+N2+N10</f>
        <v>#DIV/0!</v>
      </c>
      <c r="O17" s="94" t="s">
        <v>164</v>
      </c>
      <c r="P17" s="138" t="e">
        <f>SQRT(J17^2+K17^2+L17^2+P2^2+P10^2)</f>
        <v>#DIV/0!</v>
      </c>
      <c r="Q17" s="139"/>
      <c r="R17" s="206" t="s">
        <v>203</v>
      </c>
      <c r="S17" s="207" t="s">
        <v>204</v>
      </c>
    </row>
    <row r="18" spans="1:19" x14ac:dyDescent="0.25">
      <c r="A18" s="231">
        <v>1460.91</v>
      </c>
      <c r="B18" s="232" t="s">
        <v>205</v>
      </c>
      <c r="C18" s="232" t="s">
        <v>180</v>
      </c>
      <c r="D18" s="212"/>
      <c r="E18" s="213"/>
      <c r="F18" s="103">
        <f t="shared" si="0"/>
        <v>0</v>
      </c>
      <c r="G18" s="104">
        <f t="shared" si="1"/>
        <v>0</v>
      </c>
      <c r="I18" s="265" t="s">
        <v>206</v>
      </c>
      <c r="J18" s="265"/>
      <c r="K18" s="265"/>
      <c r="L18" s="265"/>
      <c r="M18" s="91"/>
      <c r="N18" s="266" t="s">
        <v>17</v>
      </c>
      <c r="O18" s="266"/>
      <c r="P18" s="266"/>
      <c r="Q18" s="139"/>
      <c r="R18" s="178">
        <f>Overview!$AN$34</f>
        <v>0</v>
      </c>
      <c r="S18" s="179">
        <f>Overview!$AO$34</f>
        <v>0</v>
      </c>
    </row>
    <row r="19" spans="1:19" ht="15.75" thickBot="1" x14ac:dyDescent="0.3">
      <c r="A19" s="230">
        <v>1764.83</v>
      </c>
      <c r="B19" s="225" t="s">
        <v>195</v>
      </c>
      <c r="C19" s="225" t="s">
        <v>168</v>
      </c>
      <c r="D19" s="212"/>
      <c r="E19" s="213"/>
      <c r="F19" s="103">
        <f t="shared" si="0"/>
        <v>0</v>
      </c>
      <c r="G19" s="104">
        <f t="shared" si="1"/>
        <v>0</v>
      </c>
      <c r="I19" s="91"/>
      <c r="J19" s="91"/>
      <c r="K19" s="91"/>
      <c r="L19" s="91"/>
      <c r="M19" s="91"/>
      <c r="N19" s="140" t="e">
        <f>N6*1000/N17</f>
        <v>#DIV/0!</v>
      </c>
      <c r="O19" s="141" t="s">
        <v>164</v>
      </c>
      <c r="P19" s="142" t="e">
        <f>N19*SQRT((P6/N6)^2+(P17/N17)^2)</f>
        <v>#DIV/0!</v>
      </c>
      <c r="Q19" s="139"/>
      <c r="R19" s="143"/>
      <c r="S19" s="144"/>
    </row>
    <row r="20" spans="1:19" ht="15.75" thickBot="1" x14ac:dyDescent="0.3">
      <c r="A20" s="226">
        <v>2615.8200000000002</v>
      </c>
      <c r="B20" s="229" t="s">
        <v>190</v>
      </c>
      <c r="C20" s="229" t="s">
        <v>177</v>
      </c>
      <c r="D20" s="214"/>
      <c r="E20" s="215"/>
      <c r="F20" s="145">
        <f t="shared" si="0"/>
        <v>0</v>
      </c>
      <c r="G20" s="146">
        <f t="shared" si="1"/>
        <v>0</v>
      </c>
      <c r="I20" s="254" t="s">
        <v>207</v>
      </c>
      <c r="J20" s="254"/>
      <c r="K20" s="254"/>
      <c r="L20" s="254"/>
      <c r="M20" s="91"/>
      <c r="N20" s="255" t="s">
        <v>230</v>
      </c>
      <c r="O20" s="255"/>
      <c r="P20" s="255"/>
      <c r="Q20" s="147"/>
      <c r="R20" s="221" t="str">
        <f>Overview!$AL$11</f>
        <v>Quartz</v>
      </c>
      <c r="S20" s="223">
        <f>Overview!$AP$34</f>
        <v>0</v>
      </c>
    </row>
    <row r="25" spans="1:19" x14ac:dyDescent="0.25">
      <c r="I25" s="45"/>
    </row>
    <row r="29" spans="1:19" x14ac:dyDescent="0.25">
      <c r="H29" s="216"/>
    </row>
    <row r="33" spans="6:6" x14ac:dyDescent="0.25">
      <c r="F33" t="s">
        <v>208</v>
      </c>
    </row>
  </sheetData>
  <sheetProtection sheet="1" objects="1" scenarios="1"/>
  <protectedRanges>
    <protectedRange sqref="B3:B20" name="Intervalo1"/>
  </protectedRanges>
  <mergeCells count="28">
    <mergeCell ref="B1:B2"/>
    <mergeCell ref="C1:C2"/>
    <mergeCell ref="F1:F2"/>
    <mergeCell ref="G1:G2"/>
    <mergeCell ref="I1:L1"/>
    <mergeCell ref="N1:P1"/>
    <mergeCell ref="R1:S1"/>
    <mergeCell ref="R2:S2"/>
    <mergeCell ref="N3:P3"/>
    <mergeCell ref="R3:S3"/>
    <mergeCell ref="I4:L4"/>
    <mergeCell ref="R4:S4"/>
    <mergeCell ref="N5:P5"/>
    <mergeCell ref="R5:S5"/>
    <mergeCell ref="R6:S6"/>
    <mergeCell ref="R16:S16"/>
    <mergeCell ref="I18:L18"/>
    <mergeCell ref="N18:P18"/>
    <mergeCell ref="I7:L7"/>
    <mergeCell ref="I11:L12"/>
    <mergeCell ref="I20:L20"/>
    <mergeCell ref="N20:P20"/>
    <mergeCell ref="N7:P7"/>
    <mergeCell ref="N9:P9"/>
    <mergeCell ref="N12:P12"/>
    <mergeCell ref="N11:P11"/>
    <mergeCell ref="N14:P14"/>
    <mergeCell ref="N16:P16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5BFCEBEB-729F-4D8E-AC46-DEDAC427C013}">
          <x14:formula1>
            <xm:f>'Occult Data'!$O$1:$O$2</xm:f>
          </x14:formula1>
          <xm:sqref>B18</xm:sqref>
        </x14:dataValidation>
        <x14:dataValidation type="list" allowBlank="1" showInputMessage="1" showErrorMessage="1" xr:uid="{EC972AF3-3435-4FF2-92CD-C65F17CE390F}">
          <x14:formula1>
            <xm:f>'Occult Data'!$N$1:$N$2</xm:f>
          </x14:formula1>
          <xm:sqref>B3</xm:sqref>
        </x14:dataValidation>
        <x14:dataValidation type="list" allowBlank="1" showInputMessage="1" showErrorMessage="1" xr:uid="{9A139C79-9A50-4C46-893F-A3CDF037D8BA}">
          <x14:formula1>
            <xm:f>'Occult Data'!$M$1:$M$2</xm:f>
          </x14:formula1>
          <xm:sqref>B4:B5</xm:sqref>
        </x14:dataValidation>
        <x14:dataValidation type="list" allowBlank="1" showInputMessage="1" showErrorMessage="1" xr:uid="{CE8C6AC0-DD40-4B90-9EC7-D9FC04A755A2}">
          <x14:formula1>
            <xm:f>'Occult Data'!$L$1:$L$2</xm:f>
          </x14:formula1>
          <xm:sqref>B7</xm:sqref>
        </x14:dataValidation>
        <x14:dataValidation type="list" allowBlank="1" showInputMessage="1" showErrorMessage="1" xr:uid="{5813F937-2EE0-4F9C-BA11-C91EEBC1F759}">
          <x14:formula1>
            <xm:f>'Occult Data'!$K$1:$K$2</xm:f>
          </x14:formula1>
          <xm:sqref>B12 B10</xm:sqref>
        </x14:dataValidation>
        <x14:dataValidation type="list" allowBlank="1" showInputMessage="1" showErrorMessage="1" xr:uid="{583D4CCC-EC0E-4376-B269-ACF64BE00FB1}">
          <x14:formula1>
            <xm:f>'Occult Data'!$J$1:$J$2</xm:f>
          </x14:formula1>
          <xm:sqref>B19 B17 B14</xm:sqref>
        </x14:dataValidation>
        <x14:dataValidation type="list" allowBlank="1" showInputMessage="1" showErrorMessage="1" xr:uid="{4D1CE677-BB7B-49D9-A368-F9FB680E5588}">
          <x14:formula1>
            <xm:f>'Occult Data'!$I$1:$I$2</xm:f>
          </x14:formula1>
          <xm:sqref>B9</xm:sqref>
        </x14:dataValidation>
        <x14:dataValidation type="list" allowBlank="1" showInputMessage="1" showErrorMessage="1" xr:uid="{426296B3-B699-4442-81EE-835354EBFB77}">
          <x14:formula1>
            <xm:f>'Occult Data'!$H$1:$H$2</xm:f>
          </x14:formula1>
          <xm:sqref>B6 B8 B11 B15:B16</xm:sqref>
        </x14:dataValidation>
        <x14:dataValidation type="list" allowBlank="1" showInputMessage="1" showErrorMessage="1" xr:uid="{886F313B-6F67-4ED3-BE65-F2B3BCE7F605}">
          <x14:formula1>
            <xm:f>'Occult Data'!$G$1:$G$2</xm:f>
          </x14:formula1>
          <xm:sqref>B20 B13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Z409"/>
  <sheetViews>
    <sheetView topLeftCell="A4" zoomScaleNormal="100" workbookViewId="0">
      <selection activeCell="G25" sqref="G25"/>
    </sheetView>
  </sheetViews>
  <sheetFormatPr defaultColWidth="11.5703125" defaultRowHeight="15" x14ac:dyDescent="0.25"/>
  <cols>
    <col min="1" max="1" width="8.7109375" customWidth="1"/>
    <col min="2" max="2" width="31.140625" customWidth="1"/>
    <col min="3" max="64" width="8.7109375" customWidth="1"/>
  </cols>
  <sheetData>
    <row r="1" spans="1:52" x14ac:dyDescent="0.25">
      <c r="A1" s="253" t="s">
        <v>84</v>
      </c>
      <c r="B1" s="63" t="s">
        <v>85</v>
      </c>
      <c r="C1" s="64" t="s">
        <v>86</v>
      </c>
      <c r="D1" s="64" t="s">
        <v>87</v>
      </c>
      <c r="E1" s="64" t="s">
        <v>88</v>
      </c>
      <c r="F1" s="64" t="s">
        <v>89</v>
      </c>
      <c r="G1" s="64" t="s">
        <v>90</v>
      </c>
      <c r="H1" s="64" t="s">
        <v>91</v>
      </c>
      <c r="I1" s="64" t="s">
        <v>92</v>
      </c>
      <c r="J1" s="64" t="s">
        <v>93</v>
      </c>
      <c r="K1" s="64" t="s">
        <v>94</v>
      </c>
      <c r="L1" s="64" t="s">
        <v>95</v>
      </c>
      <c r="M1" s="64" t="s">
        <v>96</v>
      </c>
      <c r="N1" s="64" t="s">
        <v>97</v>
      </c>
      <c r="O1" s="64" t="s">
        <v>98</v>
      </c>
      <c r="P1" s="64" t="s">
        <v>99</v>
      </c>
      <c r="Q1" s="64" t="s">
        <v>100</v>
      </c>
      <c r="R1" s="64" t="s">
        <v>101</v>
      </c>
      <c r="S1" s="64" t="s">
        <v>102</v>
      </c>
      <c r="T1" s="64" t="s">
        <v>103</v>
      </c>
      <c r="U1" s="64" t="s">
        <v>104</v>
      </c>
      <c r="V1" s="64" t="s">
        <v>105</v>
      </c>
      <c r="W1" s="64" t="s">
        <v>106</v>
      </c>
      <c r="X1" s="64" t="s">
        <v>107</v>
      </c>
      <c r="Y1" s="64" t="s">
        <v>108</v>
      </c>
      <c r="Z1" s="64" t="s">
        <v>109</v>
      </c>
      <c r="AA1" s="64" t="s">
        <v>110</v>
      </c>
      <c r="AB1" s="64" t="s">
        <v>111</v>
      </c>
      <c r="AC1" s="64" t="s">
        <v>112</v>
      </c>
      <c r="AD1" s="64" t="s">
        <v>113</v>
      </c>
      <c r="AE1" s="64" t="s">
        <v>114</v>
      </c>
      <c r="AF1" s="64" t="s">
        <v>115</v>
      </c>
      <c r="AG1" s="64" t="s">
        <v>116</v>
      </c>
      <c r="AH1" s="64" t="s">
        <v>117</v>
      </c>
      <c r="AI1" s="64" t="s">
        <v>118</v>
      </c>
      <c r="AJ1" s="64" t="s">
        <v>119</v>
      </c>
      <c r="AK1" s="64" t="s">
        <v>120</v>
      </c>
      <c r="AL1" s="64" t="s">
        <v>121</v>
      </c>
      <c r="AM1" s="64" t="s">
        <v>122</v>
      </c>
      <c r="AN1" s="64" t="s">
        <v>123</v>
      </c>
      <c r="AO1" s="64" t="s">
        <v>124</v>
      </c>
      <c r="AP1" s="64" t="s">
        <v>125</v>
      </c>
      <c r="AQ1" s="64" t="s">
        <v>126</v>
      </c>
      <c r="AR1" s="64" t="s">
        <v>127</v>
      </c>
      <c r="AS1" s="64" t="s">
        <v>128</v>
      </c>
      <c r="AT1" s="64" t="s">
        <v>129</v>
      </c>
      <c r="AU1" s="64" t="s">
        <v>130</v>
      </c>
      <c r="AV1" s="64" t="s">
        <v>131</v>
      </c>
      <c r="AW1" s="64" t="s">
        <v>132</v>
      </c>
      <c r="AX1" s="64" t="s">
        <v>133</v>
      </c>
      <c r="AY1" s="64" t="s">
        <v>134</v>
      </c>
      <c r="AZ1" s="64" t="s">
        <v>135</v>
      </c>
    </row>
    <row r="2" spans="1:52" x14ac:dyDescent="0.25">
      <c r="A2" s="253"/>
      <c r="B2" s="65" t="s">
        <v>136</v>
      </c>
      <c r="C2" s="66" t="s">
        <v>137</v>
      </c>
      <c r="D2" s="66" t="s">
        <v>137</v>
      </c>
      <c r="E2" s="66" t="s">
        <v>137</v>
      </c>
      <c r="F2" s="66" t="s">
        <v>137</v>
      </c>
      <c r="G2" s="66" t="s">
        <v>137</v>
      </c>
      <c r="H2" s="66" t="s">
        <v>137</v>
      </c>
      <c r="I2" s="66" t="s">
        <v>137</v>
      </c>
      <c r="J2" s="66" t="s">
        <v>137</v>
      </c>
      <c r="K2" s="66" t="s">
        <v>137</v>
      </c>
      <c r="L2" s="66" t="s">
        <v>137</v>
      </c>
      <c r="M2" s="66" t="s">
        <v>137</v>
      </c>
      <c r="N2" s="66" t="s">
        <v>137</v>
      </c>
      <c r="O2" s="66" t="s">
        <v>137</v>
      </c>
      <c r="P2" s="66" t="s">
        <v>137</v>
      </c>
      <c r="Q2" s="66" t="s">
        <v>137</v>
      </c>
      <c r="R2" s="66" t="s">
        <v>137</v>
      </c>
      <c r="S2" s="66" t="s">
        <v>137</v>
      </c>
      <c r="T2" s="66" t="s">
        <v>137</v>
      </c>
      <c r="U2" s="66" t="s">
        <v>137</v>
      </c>
      <c r="V2" s="66" t="s">
        <v>137</v>
      </c>
      <c r="W2" s="66" t="s">
        <v>137</v>
      </c>
      <c r="X2" s="66" t="s">
        <v>137</v>
      </c>
      <c r="Y2" s="66" t="s">
        <v>137</v>
      </c>
      <c r="Z2" s="66" t="s">
        <v>137</v>
      </c>
      <c r="AA2" s="66" t="s">
        <v>137</v>
      </c>
      <c r="AB2" s="66" t="s">
        <v>137</v>
      </c>
      <c r="AC2" s="66" t="s">
        <v>137</v>
      </c>
      <c r="AD2" s="66" t="s">
        <v>137</v>
      </c>
      <c r="AE2" s="66" t="s">
        <v>137</v>
      </c>
      <c r="AF2" s="66" t="s">
        <v>137</v>
      </c>
      <c r="AG2" s="66" t="s">
        <v>137</v>
      </c>
      <c r="AH2" s="66" t="s">
        <v>137</v>
      </c>
      <c r="AI2" s="66" t="s">
        <v>137</v>
      </c>
      <c r="AJ2" s="66" t="s">
        <v>137</v>
      </c>
      <c r="AK2" s="66" t="s">
        <v>137</v>
      </c>
      <c r="AL2" s="66" t="s">
        <v>137</v>
      </c>
      <c r="AM2" s="66" t="s">
        <v>137</v>
      </c>
      <c r="AN2" s="66" t="s">
        <v>137</v>
      </c>
      <c r="AO2" s="66" t="s">
        <v>137</v>
      </c>
      <c r="AP2" s="66" t="s">
        <v>137</v>
      </c>
      <c r="AQ2" s="66" t="s">
        <v>137</v>
      </c>
      <c r="AR2" s="66" t="s">
        <v>137</v>
      </c>
      <c r="AS2" s="66" t="s">
        <v>137</v>
      </c>
      <c r="AT2" s="66" t="s">
        <v>137</v>
      </c>
      <c r="AU2" s="66" t="s">
        <v>137</v>
      </c>
      <c r="AV2" s="66" t="s">
        <v>137</v>
      </c>
      <c r="AW2" s="66" t="s">
        <v>137</v>
      </c>
      <c r="AX2" s="66" t="s">
        <v>137</v>
      </c>
      <c r="AY2" s="66" t="s">
        <v>137</v>
      </c>
      <c r="AZ2" s="66" t="s">
        <v>137</v>
      </c>
    </row>
    <row r="3" spans="1:52" x14ac:dyDescent="0.25">
      <c r="A3" s="253"/>
      <c r="B3" s="67" t="s">
        <v>32</v>
      </c>
      <c r="C3" s="68">
        <f>Overview!$Y$2</f>
        <v>2</v>
      </c>
      <c r="D3" s="68">
        <f>Overview!$Y$3</f>
        <v>0</v>
      </c>
      <c r="E3" s="68">
        <f>Overview!$Y$4</f>
        <v>0</v>
      </c>
      <c r="F3" s="68">
        <f>Overview!$Y$5</f>
        <v>0</v>
      </c>
      <c r="G3" s="68">
        <f>Overview!$Y$6</f>
        <v>0</v>
      </c>
      <c r="H3" s="68">
        <f>Overview!$Y$7</f>
        <v>0</v>
      </c>
      <c r="I3" s="68">
        <f>Overview!$Y$8</f>
        <v>0</v>
      </c>
      <c r="J3" s="68">
        <f>Overview!$Y$9</f>
        <v>0</v>
      </c>
      <c r="K3" s="68">
        <f>Overview!$Y$10</f>
        <v>0</v>
      </c>
      <c r="L3" s="68">
        <f>Overview!$Y$11</f>
        <v>0</v>
      </c>
      <c r="M3" s="68">
        <f>Overview!$Y$12</f>
        <v>0</v>
      </c>
      <c r="N3" s="68">
        <f>Overview!$Y$13</f>
        <v>0</v>
      </c>
      <c r="O3" s="68">
        <f>Overview!$Y$14</f>
        <v>0</v>
      </c>
      <c r="P3" s="68">
        <f>Overview!$Y$15</f>
        <v>0</v>
      </c>
      <c r="Q3" s="68">
        <f>Overview!$Y$16</f>
        <v>0</v>
      </c>
      <c r="R3" s="68">
        <f>Overview!$Y$17</f>
        <v>0</v>
      </c>
      <c r="S3" s="68">
        <f>Overview!$Y$18</f>
        <v>0</v>
      </c>
      <c r="T3" s="68">
        <f>Overview!$Y$19</f>
        <v>0</v>
      </c>
      <c r="U3" s="68">
        <f>Overview!$Y$20</f>
        <v>0</v>
      </c>
      <c r="V3" s="68">
        <f>Overview!$Y$21</f>
        <v>0</v>
      </c>
      <c r="W3" s="68">
        <f>Overview!$Y$22</f>
        <v>0</v>
      </c>
      <c r="X3" s="68">
        <f>Overview!$Y$23</f>
        <v>0</v>
      </c>
      <c r="Y3" s="68">
        <f>Overview!$Y$24</f>
        <v>0</v>
      </c>
      <c r="Z3" s="68">
        <f>Overview!$Y$25</f>
        <v>0</v>
      </c>
      <c r="AA3" s="68">
        <f>Overview!$Y$26</f>
        <v>0</v>
      </c>
      <c r="AB3" s="68">
        <f>Overview!$Y$27</f>
        <v>0</v>
      </c>
      <c r="AC3" s="68">
        <f>Overview!$Y$28</f>
        <v>0</v>
      </c>
      <c r="AD3" s="68">
        <f>Overview!$Y$29</f>
        <v>0</v>
      </c>
      <c r="AE3" s="68">
        <f>Overview!$Y$30</f>
        <v>0</v>
      </c>
      <c r="AF3" s="68">
        <f>Overview!$Y$31</f>
        <v>0</v>
      </c>
      <c r="AG3" s="68">
        <f>Overview!$Y$32</f>
        <v>0</v>
      </c>
      <c r="AH3" s="68">
        <f>Overview!$Y$33</f>
        <v>0</v>
      </c>
      <c r="AI3" s="68">
        <f>Overview!$Y$34</f>
        <v>0</v>
      </c>
      <c r="AJ3" s="68">
        <f>Overview!$Y$35</f>
        <v>0</v>
      </c>
      <c r="AK3" s="68">
        <f>Overview!$Y$36</f>
        <v>0</v>
      </c>
      <c r="AL3" s="68">
        <f>Overview!$Y$37</f>
        <v>0</v>
      </c>
      <c r="AM3" s="68">
        <f>Overview!$Y$38</f>
        <v>0</v>
      </c>
      <c r="AN3" s="68">
        <f>Overview!$Y$39</f>
        <v>0</v>
      </c>
      <c r="AO3" s="68">
        <f>Overview!$Y$40</f>
        <v>0</v>
      </c>
      <c r="AP3" s="68">
        <f>Overview!$Y$41</f>
        <v>0</v>
      </c>
      <c r="AQ3" s="68">
        <f>Overview!$Y$42</f>
        <v>0</v>
      </c>
      <c r="AR3" s="68">
        <f>Overview!$Y$43</f>
        <v>0</v>
      </c>
      <c r="AS3" s="68">
        <f>Overview!$Y$44</f>
        <v>0</v>
      </c>
      <c r="AT3" s="68">
        <f>Overview!$Y$45</f>
        <v>0</v>
      </c>
      <c r="AU3" s="68">
        <f>Overview!$Y$46</f>
        <v>0</v>
      </c>
      <c r="AV3" s="68">
        <f>Overview!$Y$47</f>
        <v>0</v>
      </c>
      <c r="AW3" s="68">
        <f>Overview!$Y$48</f>
        <v>0</v>
      </c>
      <c r="AX3" s="68">
        <f>Overview!$Y$49</f>
        <v>0</v>
      </c>
      <c r="AY3" s="68">
        <f>Overview!$Y$50</f>
        <v>2</v>
      </c>
      <c r="AZ3" s="68">
        <f>Overview!$Y$51</f>
        <v>0</v>
      </c>
    </row>
    <row r="4" spans="1:52" x14ac:dyDescent="0.25">
      <c r="A4" s="253"/>
      <c r="B4" s="69" t="s">
        <v>138</v>
      </c>
      <c r="C4" s="68">
        <f>Overview!$Z$2</f>
        <v>0.2</v>
      </c>
      <c r="D4" s="68">
        <f>Overview!$Z$3</f>
        <v>0</v>
      </c>
      <c r="E4" s="68">
        <f>Overview!$Z$4</f>
        <v>0</v>
      </c>
      <c r="F4" s="68">
        <f>Overview!$Z$5</f>
        <v>0</v>
      </c>
      <c r="G4" s="68">
        <f>Overview!$Z$6</f>
        <v>0</v>
      </c>
      <c r="H4" s="68">
        <f>Overview!$Z$7</f>
        <v>0</v>
      </c>
      <c r="I4" s="68">
        <f>Overview!$Z$8</f>
        <v>0</v>
      </c>
      <c r="J4" s="68">
        <f>Overview!$Z$9</f>
        <v>0</v>
      </c>
      <c r="K4" s="68">
        <f>Overview!$Z$10</f>
        <v>0</v>
      </c>
      <c r="L4" s="68">
        <f>Overview!$Z$11</f>
        <v>0</v>
      </c>
      <c r="M4" s="68">
        <f>Overview!$Z$12</f>
        <v>0</v>
      </c>
      <c r="N4" s="68">
        <f>Overview!$Z$13</f>
        <v>0</v>
      </c>
      <c r="O4" s="68">
        <f>Overview!$Z$14</f>
        <v>0</v>
      </c>
      <c r="P4" s="68">
        <f>Overview!$Z$15</f>
        <v>0</v>
      </c>
      <c r="Q4" s="68">
        <f>Overview!$Z$16</f>
        <v>0</v>
      </c>
      <c r="R4" s="68">
        <f>Overview!$Z$17</f>
        <v>0</v>
      </c>
      <c r="S4" s="68">
        <f>Overview!$Z$18</f>
        <v>0</v>
      </c>
      <c r="T4" s="68">
        <f>Overview!$Z$19</f>
        <v>0</v>
      </c>
      <c r="U4" s="68">
        <f>Overview!$Z$20</f>
        <v>0</v>
      </c>
      <c r="V4" s="68">
        <f>Overview!$Z$21</f>
        <v>0</v>
      </c>
      <c r="W4" s="68">
        <f>Overview!$Z$22</f>
        <v>0</v>
      </c>
      <c r="X4" s="68">
        <f>Overview!$Z$23</f>
        <v>0</v>
      </c>
      <c r="Y4" s="68">
        <f>Overview!$Z$24</f>
        <v>0</v>
      </c>
      <c r="Z4" s="68">
        <f>Overview!$Z$25</f>
        <v>0</v>
      </c>
      <c r="AA4" s="68">
        <f>Overview!$Z$26</f>
        <v>0</v>
      </c>
      <c r="AB4" s="68">
        <f>Overview!$Z$27</f>
        <v>0</v>
      </c>
      <c r="AC4" s="68">
        <f>Overview!$Z$28</f>
        <v>0</v>
      </c>
      <c r="AD4" s="68">
        <f>Overview!$Z$29</f>
        <v>0</v>
      </c>
      <c r="AE4" s="68">
        <f>Overview!$Z$30</f>
        <v>0</v>
      </c>
      <c r="AF4" s="68">
        <f>Overview!$Z$31</f>
        <v>0</v>
      </c>
      <c r="AG4" s="68">
        <f>Overview!$Z$32</f>
        <v>0</v>
      </c>
      <c r="AH4" s="68">
        <f>Overview!$Z$33</f>
        <v>0</v>
      </c>
      <c r="AI4" s="68">
        <f>Overview!$Z$34</f>
        <v>0</v>
      </c>
      <c r="AJ4" s="68">
        <f>Overview!$Z$35</f>
        <v>0</v>
      </c>
      <c r="AK4" s="68">
        <f>Overview!$Z$36</f>
        <v>0</v>
      </c>
      <c r="AL4" s="68">
        <f>Overview!$Z$37</f>
        <v>0</v>
      </c>
      <c r="AM4" s="68">
        <f>Overview!$Z$38</f>
        <v>0</v>
      </c>
      <c r="AN4" s="68">
        <f>Overview!$Z$39</f>
        <v>0</v>
      </c>
      <c r="AO4" s="68">
        <f>Overview!$Z$40</f>
        <v>0</v>
      </c>
      <c r="AP4" s="68">
        <f>Overview!$Z$41</f>
        <v>0</v>
      </c>
      <c r="AQ4" s="68">
        <f>Overview!$Z$42</f>
        <v>0</v>
      </c>
      <c r="AR4" s="68">
        <f>Overview!$Z$43</f>
        <v>0</v>
      </c>
      <c r="AS4" s="68">
        <f>Overview!$Z$44</f>
        <v>0</v>
      </c>
      <c r="AT4" s="68">
        <f>Overview!$Z$45</f>
        <v>0</v>
      </c>
      <c r="AU4" s="68">
        <f>Overview!$Z$46</f>
        <v>0</v>
      </c>
      <c r="AV4" s="68">
        <f>Overview!$Z$47</f>
        <v>0</v>
      </c>
      <c r="AW4" s="68">
        <f>Overview!$Z$48</f>
        <v>0</v>
      </c>
      <c r="AX4" s="68">
        <f>Overview!$Z$49</f>
        <v>0</v>
      </c>
      <c r="AY4" s="68">
        <f>Overview!$Z$50</f>
        <v>0.2</v>
      </c>
      <c r="AZ4" s="68">
        <f>Overview!$Z$51</f>
        <v>0</v>
      </c>
    </row>
    <row r="5" spans="1:52" x14ac:dyDescent="0.25">
      <c r="A5" s="253"/>
      <c r="B5" s="67" t="s">
        <v>139</v>
      </c>
      <c r="C5" s="70">
        <v>1.9</v>
      </c>
      <c r="D5" s="70">
        <v>1.9</v>
      </c>
      <c r="E5" s="70">
        <v>1.9</v>
      </c>
      <c r="F5" s="70">
        <v>1.9</v>
      </c>
      <c r="G5" s="70">
        <v>1.9</v>
      </c>
      <c r="H5" s="70">
        <v>1.9</v>
      </c>
      <c r="I5" s="70">
        <v>1.9</v>
      </c>
      <c r="J5" s="70">
        <v>1.9</v>
      </c>
      <c r="K5" s="70">
        <v>1.9</v>
      </c>
      <c r="L5" s="70">
        <v>1.9</v>
      </c>
      <c r="M5" s="70">
        <v>1.9</v>
      </c>
      <c r="N5" s="70">
        <v>1.9</v>
      </c>
      <c r="O5" s="70">
        <v>1.9</v>
      </c>
      <c r="P5" s="70">
        <v>1.9</v>
      </c>
      <c r="Q5" s="70">
        <v>1.9</v>
      </c>
      <c r="R5" s="70">
        <v>1.9</v>
      </c>
      <c r="S5" s="70">
        <v>1.9</v>
      </c>
      <c r="T5" s="70">
        <v>1.9</v>
      </c>
      <c r="U5" s="70">
        <v>1.9</v>
      </c>
      <c r="V5" s="70">
        <v>1.9</v>
      </c>
      <c r="W5" s="70">
        <v>1.9</v>
      </c>
      <c r="X5" s="70">
        <v>1.9</v>
      </c>
      <c r="Y5" s="70">
        <v>1.9</v>
      </c>
      <c r="Z5" s="70">
        <v>1.9</v>
      </c>
      <c r="AA5" s="70">
        <v>1.9</v>
      </c>
      <c r="AB5" s="70">
        <v>1.9</v>
      </c>
      <c r="AC5" s="70">
        <v>1.9</v>
      </c>
      <c r="AD5" s="70">
        <v>1.9</v>
      </c>
      <c r="AE5" s="70">
        <v>1.9</v>
      </c>
      <c r="AF5" s="70">
        <v>1.9</v>
      </c>
      <c r="AG5" s="70">
        <v>1.9</v>
      </c>
      <c r="AH5" s="70">
        <v>1.9</v>
      </c>
      <c r="AI5" s="70">
        <v>1.9</v>
      </c>
      <c r="AJ5" s="70">
        <v>1.9</v>
      </c>
      <c r="AK5" s="70">
        <v>1.9</v>
      </c>
      <c r="AL5" s="70">
        <v>1.9</v>
      </c>
      <c r="AM5" s="70">
        <v>1.9</v>
      </c>
      <c r="AN5" s="70">
        <v>1.9</v>
      </c>
      <c r="AO5" s="70">
        <v>1.9</v>
      </c>
      <c r="AP5" s="70">
        <v>1.9</v>
      </c>
      <c r="AQ5" s="70">
        <v>1.9</v>
      </c>
      <c r="AR5" s="70">
        <v>1.9</v>
      </c>
      <c r="AS5" s="70">
        <v>1.9</v>
      </c>
      <c r="AT5" s="70">
        <v>1.9</v>
      </c>
      <c r="AU5" s="70">
        <v>1.9</v>
      </c>
      <c r="AV5" s="70">
        <v>1.9</v>
      </c>
      <c r="AW5" s="70">
        <v>1.9</v>
      </c>
      <c r="AX5" s="70">
        <v>1.9</v>
      </c>
      <c r="AY5" s="70">
        <v>1.9</v>
      </c>
      <c r="AZ5" s="70">
        <v>1.9</v>
      </c>
    </row>
    <row r="6" spans="1:52" x14ac:dyDescent="0.25">
      <c r="A6" s="253"/>
      <c r="B6" s="69" t="s">
        <v>140</v>
      </c>
      <c r="C6" s="70">
        <v>0.1</v>
      </c>
      <c r="D6" s="70">
        <v>0.1</v>
      </c>
      <c r="E6" s="70">
        <v>0.1</v>
      </c>
      <c r="F6" s="70">
        <v>0.1</v>
      </c>
      <c r="G6" s="70">
        <v>0.1</v>
      </c>
      <c r="H6" s="70">
        <v>0.1</v>
      </c>
      <c r="I6" s="70">
        <v>0.1</v>
      </c>
      <c r="J6" s="70">
        <v>0.1</v>
      </c>
      <c r="K6" s="70">
        <v>0.1</v>
      </c>
      <c r="L6" s="70">
        <v>0.1</v>
      </c>
      <c r="M6" s="70">
        <v>0.1</v>
      </c>
      <c r="N6" s="70">
        <v>0.1</v>
      </c>
      <c r="O6" s="70">
        <v>0.1</v>
      </c>
      <c r="P6" s="70">
        <v>0.1</v>
      </c>
      <c r="Q6" s="70">
        <v>0.1</v>
      </c>
      <c r="R6" s="70">
        <v>0.1</v>
      </c>
      <c r="S6" s="70">
        <v>0.1</v>
      </c>
      <c r="T6" s="70">
        <v>0.1</v>
      </c>
      <c r="U6" s="70">
        <v>0.1</v>
      </c>
      <c r="V6" s="70">
        <v>0.1</v>
      </c>
      <c r="W6" s="70">
        <v>0.1</v>
      </c>
      <c r="X6" s="70">
        <v>0.1</v>
      </c>
      <c r="Y6" s="70">
        <v>0.1</v>
      </c>
      <c r="Z6" s="70">
        <v>0.1</v>
      </c>
      <c r="AA6" s="70">
        <v>0.1</v>
      </c>
      <c r="AB6" s="70">
        <v>0.1</v>
      </c>
      <c r="AC6" s="70">
        <v>0.1</v>
      </c>
      <c r="AD6" s="70">
        <v>0.1</v>
      </c>
      <c r="AE6" s="70">
        <v>0.1</v>
      </c>
      <c r="AF6" s="70">
        <v>0.1</v>
      </c>
      <c r="AG6" s="70">
        <v>0.1</v>
      </c>
      <c r="AH6" s="70">
        <v>0.1</v>
      </c>
      <c r="AI6" s="70">
        <v>0.1</v>
      </c>
      <c r="AJ6" s="70">
        <v>0.1</v>
      </c>
      <c r="AK6" s="70">
        <v>0.1</v>
      </c>
      <c r="AL6" s="70">
        <v>0.1</v>
      </c>
      <c r="AM6" s="70">
        <v>0.1</v>
      </c>
      <c r="AN6" s="70">
        <v>0.1</v>
      </c>
      <c r="AO6" s="70">
        <v>0.1</v>
      </c>
      <c r="AP6" s="70">
        <v>0.1</v>
      </c>
      <c r="AQ6" s="70">
        <v>0.1</v>
      </c>
      <c r="AR6" s="70">
        <v>0.1</v>
      </c>
      <c r="AS6" s="70">
        <v>0.1</v>
      </c>
      <c r="AT6" s="70">
        <v>0.1</v>
      </c>
      <c r="AU6" s="70">
        <v>0.1</v>
      </c>
      <c r="AV6" s="70">
        <v>0.1</v>
      </c>
      <c r="AW6" s="70">
        <v>0.1</v>
      </c>
      <c r="AX6" s="70">
        <v>0.1</v>
      </c>
      <c r="AY6" s="70">
        <v>0.1</v>
      </c>
      <c r="AZ6" s="70">
        <v>0.1</v>
      </c>
    </row>
    <row r="7" spans="1:52" x14ac:dyDescent="0.25">
      <c r="A7" s="253"/>
      <c r="B7" s="67" t="s">
        <v>29</v>
      </c>
      <c r="C7" s="71">
        <f>Overview!$V$2</f>
        <v>-23</v>
      </c>
      <c r="D7" s="71">
        <f>Overview!$V$3</f>
        <v>0</v>
      </c>
      <c r="E7" s="71">
        <f>Overview!$V$4</f>
        <v>0</v>
      </c>
      <c r="F7" s="71">
        <f>Overview!$V$5</f>
        <v>0</v>
      </c>
      <c r="G7" s="71">
        <f>Overview!$V$6</f>
        <v>0</v>
      </c>
      <c r="H7" s="71">
        <f>Overview!$V$7</f>
        <v>0</v>
      </c>
      <c r="I7" s="71">
        <f>Overview!$V$8</f>
        <v>0</v>
      </c>
      <c r="J7" s="71">
        <f>Overview!$V$9</f>
        <v>0</v>
      </c>
      <c r="K7" s="71">
        <f>Overview!$V$10</f>
        <v>0</v>
      </c>
      <c r="L7" s="71">
        <f>Overview!$V$11</f>
        <v>0</v>
      </c>
      <c r="M7" s="71">
        <f>Overview!$V$12</f>
        <v>0</v>
      </c>
      <c r="N7" s="71">
        <f>Overview!$V$13</f>
        <v>0</v>
      </c>
      <c r="O7" s="71">
        <f>Overview!$V$14</f>
        <v>0</v>
      </c>
      <c r="P7" s="71">
        <f>Overview!$V$15</f>
        <v>0</v>
      </c>
      <c r="Q7" s="71">
        <f>Overview!$V$16</f>
        <v>0</v>
      </c>
      <c r="R7" s="71">
        <f>Overview!$V$17</f>
        <v>0</v>
      </c>
      <c r="S7" s="71">
        <f>Overview!$V$18</f>
        <v>0</v>
      </c>
      <c r="T7" s="71">
        <f>Overview!$V$19</f>
        <v>0</v>
      </c>
      <c r="U7" s="71">
        <f>Overview!$V$20</f>
        <v>0</v>
      </c>
      <c r="V7" s="71">
        <f>Overview!$V$21</f>
        <v>0</v>
      </c>
      <c r="W7" s="71">
        <f>Overview!$V$22</f>
        <v>0</v>
      </c>
      <c r="X7" s="71">
        <f>Overview!$V$23</f>
        <v>0</v>
      </c>
      <c r="Y7" s="71">
        <f>Overview!$V$24</f>
        <v>0</v>
      </c>
      <c r="Z7" s="71">
        <f>Overview!$V$25</f>
        <v>0</v>
      </c>
      <c r="AA7" s="71">
        <f>Overview!$V$26</f>
        <v>0</v>
      </c>
      <c r="AB7" s="71">
        <f>Overview!$V$27</f>
        <v>0</v>
      </c>
      <c r="AC7" s="71">
        <f>Overview!$V$28</f>
        <v>0</v>
      </c>
      <c r="AD7" s="71">
        <f>Overview!$V$29</f>
        <v>0</v>
      </c>
      <c r="AE7" s="71">
        <f>Overview!$V$30</f>
        <v>0</v>
      </c>
      <c r="AF7" s="71">
        <f>Overview!$V$31</f>
        <v>0</v>
      </c>
      <c r="AG7" s="71">
        <f>Overview!$V$32</f>
        <v>0</v>
      </c>
      <c r="AH7" s="71">
        <f>Overview!$V$33</f>
        <v>0</v>
      </c>
      <c r="AI7" s="71">
        <f>Overview!$V$34</f>
        <v>0</v>
      </c>
      <c r="AJ7" s="71">
        <f>Overview!$V$35</f>
        <v>0</v>
      </c>
      <c r="AK7" s="71">
        <f>Overview!$V$36</f>
        <v>0</v>
      </c>
      <c r="AL7" s="71">
        <f>Overview!$V$37</f>
        <v>0</v>
      </c>
      <c r="AM7" s="71">
        <f>Overview!$V$38</f>
        <v>0</v>
      </c>
      <c r="AN7" s="71">
        <f>Overview!$V$39</f>
        <v>0</v>
      </c>
      <c r="AO7" s="71">
        <f>Overview!$V$40</f>
        <v>0</v>
      </c>
      <c r="AP7" s="71">
        <f>Overview!$V$41</f>
        <v>0</v>
      </c>
      <c r="AQ7" s="71">
        <f>Overview!$V$42</f>
        <v>0</v>
      </c>
      <c r="AR7" s="71">
        <f>Overview!$V$43</f>
        <v>0</v>
      </c>
      <c r="AS7" s="71">
        <f>Overview!$V$44</f>
        <v>0</v>
      </c>
      <c r="AT7" s="71">
        <f>Overview!$V$45</f>
        <v>0</v>
      </c>
      <c r="AU7" s="71">
        <f>Overview!$V$46</f>
        <v>0</v>
      </c>
      <c r="AV7" s="71">
        <f>Overview!$V$47</f>
        <v>0</v>
      </c>
      <c r="AW7" s="71">
        <f>Overview!$V$48</f>
        <v>0</v>
      </c>
      <c r="AX7" s="71">
        <f>Overview!$V$49</f>
        <v>0</v>
      </c>
      <c r="AY7" s="71">
        <f>Overview!$V$50</f>
        <v>-23</v>
      </c>
      <c r="AZ7" s="71">
        <f>Overview!$V$51</f>
        <v>0</v>
      </c>
    </row>
    <row r="8" spans="1:52" x14ac:dyDescent="0.25">
      <c r="A8" s="253"/>
      <c r="B8" s="67" t="s">
        <v>30</v>
      </c>
      <c r="C8" s="71">
        <f>Overview!$W$2</f>
        <v>-46</v>
      </c>
      <c r="D8" s="71">
        <f>Overview!$W$3</f>
        <v>0</v>
      </c>
      <c r="E8" s="71">
        <f>Overview!$W$4</f>
        <v>0</v>
      </c>
      <c r="F8" s="71">
        <f>Overview!$W$5</f>
        <v>0</v>
      </c>
      <c r="G8" s="71">
        <f>Overview!$W$6</f>
        <v>0</v>
      </c>
      <c r="H8" s="71">
        <f>Overview!$W$7</f>
        <v>0</v>
      </c>
      <c r="I8" s="71">
        <f>Overview!$W$8</f>
        <v>0</v>
      </c>
      <c r="J8" s="71">
        <f>Overview!$W$9</f>
        <v>0</v>
      </c>
      <c r="K8" s="71">
        <f>Overview!$W$10</f>
        <v>0</v>
      </c>
      <c r="L8" s="71">
        <f>Overview!$W$11</f>
        <v>0</v>
      </c>
      <c r="M8" s="71">
        <f>Overview!$W$12</f>
        <v>0</v>
      </c>
      <c r="N8" s="71">
        <f>Overview!$W$13</f>
        <v>0</v>
      </c>
      <c r="O8" s="71">
        <f>Overview!$W$14</f>
        <v>0</v>
      </c>
      <c r="P8" s="71">
        <f>Overview!$W$15</f>
        <v>0</v>
      </c>
      <c r="Q8" s="71">
        <f>Overview!$W$16</f>
        <v>0</v>
      </c>
      <c r="R8" s="71">
        <f>Overview!$W$17</f>
        <v>0</v>
      </c>
      <c r="S8" s="71">
        <f>Overview!$W$18</f>
        <v>0</v>
      </c>
      <c r="T8" s="71">
        <f>Overview!$W$19</f>
        <v>0</v>
      </c>
      <c r="U8" s="71">
        <f>Overview!$W$20</f>
        <v>0</v>
      </c>
      <c r="V8" s="71">
        <f>Overview!$W$21</f>
        <v>0</v>
      </c>
      <c r="W8" s="71">
        <f>Overview!$W$22</f>
        <v>0</v>
      </c>
      <c r="X8" s="71">
        <f>Overview!$W$23</f>
        <v>0</v>
      </c>
      <c r="Y8" s="71">
        <f>Overview!$W$24</f>
        <v>0</v>
      </c>
      <c r="Z8" s="71">
        <f>Overview!$W$25</f>
        <v>0</v>
      </c>
      <c r="AA8" s="71">
        <f>Overview!$W$26</f>
        <v>0</v>
      </c>
      <c r="AB8" s="71">
        <f>Overview!$W$27</f>
        <v>0</v>
      </c>
      <c r="AC8" s="71">
        <f>Overview!$W$28</f>
        <v>0</v>
      </c>
      <c r="AD8" s="71">
        <f>Overview!$W$29</f>
        <v>0</v>
      </c>
      <c r="AE8" s="71">
        <f>Overview!$W$30</f>
        <v>0</v>
      </c>
      <c r="AF8" s="71">
        <f>Overview!$W$31</f>
        <v>0</v>
      </c>
      <c r="AG8" s="71">
        <f>Overview!$W$32</f>
        <v>0</v>
      </c>
      <c r="AH8" s="71">
        <f>Overview!$W$33</f>
        <v>0</v>
      </c>
      <c r="AI8" s="71">
        <f>Overview!$W$34</f>
        <v>0</v>
      </c>
      <c r="AJ8" s="71">
        <f>Overview!$W$35</f>
        <v>0</v>
      </c>
      <c r="AK8" s="71">
        <f>Overview!$W$36</f>
        <v>0</v>
      </c>
      <c r="AL8" s="71">
        <f>Overview!$W$37</f>
        <v>0</v>
      </c>
      <c r="AM8" s="71">
        <f>Overview!$W$38</f>
        <v>0</v>
      </c>
      <c r="AN8" s="71">
        <f>Overview!$W$39</f>
        <v>0</v>
      </c>
      <c r="AO8" s="71">
        <f>Overview!$W$40</f>
        <v>0</v>
      </c>
      <c r="AP8" s="71">
        <f>Overview!$W$41</f>
        <v>0</v>
      </c>
      <c r="AQ8" s="71">
        <f>Overview!$W$42</f>
        <v>0</v>
      </c>
      <c r="AR8" s="71">
        <f>Overview!$W$43</f>
        <v>0</v>
      </c>
      <c r="AS8" s="71">
        <f>Overview!$W$44</f>
        <v>0</v>
      </c>
      <c r="AT8" s="71">
        <f>Overview!$W$45</f>
        <v>0</v>
      </c>
      <c r="AU8" s="71">
        <f>Overview!$W$46</f>
        <v>0</v>
      </c>
      <c r="AV8" s="71">
        <f>Overview!$W$47</f>
        <v>0</v>
      </c>
      <c r="AW8" s="71">
        <f>Overview!$W$48</f>
        <v>0</v>
      </c>
      <c r="AX8" s="71">
        <f>Overview!$W$49</f>
        <v>0</v>
      </c>
      <c r="AY8" s="71">
        <f>Overview!$W$50</f>
        <v>-46</v>
      </c>
      <c r="AZ8" s="71">
        <f>Overview!$W$51</f>
        <v>0</v>
      </c>
    </row>
    <row r="9" spans="1:52" x14ac:dyDescent="0.25">
      <c r="A9" s="253"/>
      <c r="B9" s="69" t="s">
        <v>31</v>
      </c>
      <c r="C9" s="71">
        <f>Overview!$X$2</f>
        <v>200</v>
      </c>
      <c r="D9" s="71">
        <f>Overview!$X$3</f>
        <v>0</v>
      </c>
      <c r="E9" s="71">
        <f>Overview!$X$4</f>
        <v>0</v>
      </c>
      <c r="F9" s="71">
        <f>Overview!$X$5</f>
        <v>0</v>
      </c>
      <c r="G9" s="71">
        <f>Overview!$X$6</f>
        <v>0</v>
      </c>
      <c r="H9" s="71">
        <f>Overview!$X$7</f>
        <v>0</v>
      </c>
      <c r="I9" s="71">
        <f>Overview!$X$8</f>
        <v>0</v>
      </c>
      <c r="J9" s="71">
        <f>Overview!$X$9</f>
        <v>0</v>
      </c>
      <c r="K9" s="71">
        <f>Overview!$X$10</f>
        <v>0</v>
      </c>
      <c r="L9" s="71">
        <f>Overview!$X$11</f>
        <v>0</v>
      </c>
      <c r="M9" s="71">
        <f>Overview!$X$12</f>
        <v>0</v>
      </c>
      <c r="N9" s="71">
        <f>Overview!$X$13</f>
        <v>0</v>
      </c>
      <c r="O9" s="71">
        <f>Overview!$X$14</f>
        <v>0</v>
      </c>
      <c r="P9" s="71">
        <f>Overview!$X$15</f>
        <v>0</v>
      </c>
      <c r="Q9" s="71">
        <f>Overview!$X$16</f>
        <v>0</v>
      </c>
      <c r="R9" s="71">
        <f>Overview!$X$17</f>
        <v>0</v>
      </c>
      <c r="S9" s="71">
        <f>Overview!$X$18</f>
        <v>0</v>
      </c>
      <c r="T9" s="71">
        <f>Overview!$X$19</f>
        <v>0</v>
      </c>
      <c r="U9" s="71">
        <f>Overview!$X$20</f>
        <v>0</v>
      </c>
      <c r="V9" s="71">
        <f>Overview!$X$21</f>
        <v>0</v>
      </c>
      <c r="W9" s="71">
        <f>Overview!$X$22</f>
        <v>0</v>
      </c>
      <c r="X9" s="71">
        <f>Overview!$X$23</f>
        <v>0</v>
      </c>
      <c r="Y9" s="71">
        <f>Overview!$X$24</f>
        <v>0</v>
      </c>
      <c r="Z9" s="71">
        <f>Overview!$X$25</f>
        <v>0</v>
      </c>
      <c r="AA9" s="71">
        <f>Overview!$X$26</f>
        <v>0</v>
      </c>
      <c r="AB9" s="71">
        <f>Overview!$X$27</f>
        <v>0</v>
      </c>
      <c r="AC9" s="71">
        <f>Overview!$X$28</f>
        <v>0</v>
      </c>
      <c r="AD9" s="71">
        <f>Overview!$X$29</f>
        <v>0</v>
      </c>
      <c r="AE9" s="71">
        <f>Overview!$X$30</f>
        <v>0</v>
      </c>
      <c r="AF9" s="71">
        <f>Overview!$X$31</f>
        <v>0</v>
      </c>
      <c r="AG9" s="71">
        <f>Overview!$X$32</f>
        <v>0</v>
      </c>
      <c r="AH9" s="71">
        <f>Overview!$X$33</f>
        <v>0</v>
      </c>
      <c r="AI9" s="71">
        <f>Overview!$X$34</f>
        <v>0</v>
      </c>
      <c r="AJ9" s="71">
        <f>Overview!$X$35</f>
        <v>0</v>
      </c>
      <c r="AK9" s="71">
        <f>Overview!$X$36</f>
        <v>0</v>
      </c>
      <c r="AL9" s="71">
        <f>Overview!$X$37</f>
        <v>0</v>
      </c>
      <c r="AM9" s="71">
        <f>Overview!$X$38</f>
        <v>0</v>
      </c>
      <c r="AN9" s="71">
        <f>Overview!$X$39</f>
        <v>0</v>
      </c>
      <c r="AO9" s="71">
        <f>Overview!$X$40</f>
        <v>0</v>
      </c>
      <c r="AP9" s="71">
        <f>Overview!$X$41</f>
        <v>0</v>
      </c>
      <c r="AQ9" s="71">
        <f>Overview!$X$42</f>
        <v>0</v>
      </c>
      <c r="AR9" s="71">
        <f>Overview!$X$43</f>
        <v>0</v>
      </c>
      <c r="AS9" s="71">
        <f>Overview!$X$44</f>
        <v>0</v>
      </c>
      <c r="AT9" s="71">
        <f>Overview!$X$45</f>
        <v>0</v>
      </c>
      <c r="AU9" s="71">
        <f>Overview!$X$46</f>
        <v>0</v>
      </c>
      <c r="AV9" s="71">
        <f>Overview!$X$47</f>
        <v>0</v>
      </c>
      <c r="AW9" s="71">
        <f>Overview!$X$48</f>
        <v>0</v>
      </c>
      <c r="AX9" s="71">
        <f>Overview!$X$49</f>
        <v>0</v>
      </c>
      <c r="AY9" s="71">
        <f>Overview!$X$50</f>
        <v>200</v>
      </c>
      <c r="AZ9" s="71">
        <f>Overview!$X$51</f>
        <v>0</v>
      </c>
    </row>
    <row r="10" spans="1:52" x14ac:dyDescent="0.25">
      <c r="A10" s="253"/>
      <c r="B10" s="69" t="s">
        <v>141</v>
      </c>
      <c r="C10" s="72">
        <f t="shared" ref="C10:AH10" si="0">(ASIN(0.203*COS((PI()/180)*C7)*COS(((PI()/180)*C8)-(291*PI()/180))+0.979*SIN(((PI()/180)*C7))))/(PI()/180)</f>
        <v>-12.152707167324946</v>
      </c>
      <c r="D10" s="72">
        <f t="shared" si="0"/>
        <v>4.1718785062381203</v>
      </c>
      <c r="E10" s="72">
        <f t="shared" si="0"/>
        <v>4.1718785062381203</v>
      </c>
      <c r="F10" s="72">
        <f t="shared" si="0"/>
        <v>4.1718785062381203</v>
      </c>
      <c r="G10" s="72">
        <f t="shared" si="0"/>
        <v>4.1718785062381203</v>
      </c>
      <c r="H10" s="72">
        <f t="shared" si="0"/>
        <v>4.1718785062381203</v>
      </c>
      <c r="I10" s="72">
        <f t="shared" si="0"/>
        <v>4.1718785062381203</v>
      </c>
      <c r="J10" s="72">
        <f t="shared" si="0"/>
        <v>4.1718785062381203</v>
      </c>
      <c r="K10" s="72">
        <f t="shared" si="0"/>
        <v>4.1718785062381203</v>
      </c>
      <c r="L10" s="72">
        <f t="shared" si="0"/>
        <v>4.1718785062381203</v>
      </c>
      <c r="M10" s="72">
        <f t="shared" si="0"/>
        <v>4.1718785062381203</v>
      </c>
      <c r="N10" s="72">
        <f t="shared" si="0"/>
        <v>4.1718785062381203</v>
      </c>
      <c r="O10" s="72">
        <f t="shared" si="0"/>
        <v>4.1718785062381203</v>
      </c>
      <c r="P10" s="72">
        <f t="shared" si="0"/>
        <v>4.1718785062381203</v>
      </c>
      <c r="Q10" s="72">
        <f t="shared" si="0"/>
        <v>4.1718785062381203</v>
      </c>
      <c r="R10" s="72">
        <f t="shared" si="0"/>
        <v>4.1718785062381203</v>
      </c>
      <c r="S10" s="72">
        <f t="shared" si="0"/>
        <v>4.1718785062381203</v>
      </c>
      <c r="T10" s="72">
        <f t="shared" si="0"/>
        <v>4.1718785062381203</v>
      </c>
      <c r="U10" s="72">
        <f t="shared" si="0"/>
        <v>4.1718785062381203</v>
      </c>
      <c r="V10" s="72">
        <f t="shared" si="0"/>
        <v>4.1718785062381203</v>
      </c>
      <c r="W10" s="72">
        <f t="shared" si="0"/>
        <v>4.1718785062381203</v>
      </c>
      <c r="X10" s="72">
        <f t="shared" si="0"/>
        <v>4.1718785062381203</v>
      </c>
      <c r="Y10" s="72">
        <f t="shared" si="0"/>
        <v>4.1718785062381203</v>
      </c>
      <c r="Z10" s="72">
        <f t="shared" si="0"/>
        <v>4.1718785062381203</v>
      </c>
      <c r="AA10" s="72">
        <f t="shared" si="0"/>
        <v>4.1718785062381203</v>
      </c>
      <c r="AB10" s="72">
        <f t="shared" si="0"/>
        <v>4.1718785062381203</v>
      </c>
      <c r="AC10" s="72">
        <f t="shared" si="0"/>
        <v>4.1718785062381203</v>
      </c>
      <c r="AD10" s="72">
        <f t="shared" si="0"/>
        <v>4.1718785062381203</v>
      </c>
      <c r="AE10" s="72">
        <f t="shared" si="0"/>
        <v>4.1718785062381203</v>
      </c>
      <c r="AF10" s="72">
        <f t="shared" si="0"/>
        <v>4.1718785062381203</v>
      </c>
      <c r="AG10" s="72">
        <f t="shared" si="0"/>
        <v>4.1718785062381203</v>
      </c>
      <c r="AH10" s="72">
        <f t="shared" si="0"/>
        <v>4.1718785062381203</v>
      </c>
      <c r="AI10" s="72">
        <f t="shared" ref="AI10:AZ10" si="1">(ASIN(0.203*COS((PI()/180)*AI7)*COS(((PI()/180)*AI8)-(291*PI()/180))+0.979*SIN(((PI()/180)*AI7))))/(PI()/180)</f>
        <v>4.1718785062381203</v>
      </c>
      <c r="AJ10" s="72">
        <f t="shared" si="1"/>
        <v>4.1718785062381203</v>
      </c>
      <c r="AK10" s="72">
        <f t="shared" si="1"/>
        <v>4.1718785062381203</v>
      </c>
      <c r="AL10" s="72">
        <f t="shared" si="1"/>
        <v>4.1718785062381203</v>
      </c>
      <c r="AM10" s="72">
        <f t="shared" si="1"/>
        <v>4.1718785062381203</v>
      </c>
      <c r="AN10" s="72">
        <f t="shared" si="1"/>
        <v>4.1718785062381203</v>
      </c>
      <c r="AO10" s="72">
        <f t="shared" si="1"/>
        <v>4.1718785062381203</v>
      </c>
      <c r="AP10" s="72">
        <f t="shared" si="1"/>
        <v>4.1718785062381203</v>
      </c>
      <c r="AQ10" s="72">
        <f t="shared" si="1"/>
        <v>4.1718785062381203</v>
      </c>
      <c r="AR10" s="72">
        <f t="shared" si="1"/>
        <v>4.1718785062381203</v>
      </c>
      <c r="AS10" s="72">
        <f t="shared" si="1"/>
        <v>4.1718785062381203</v>
      </c>
      <c r="AT10" s="72">
        <f t="shared" si="1"/>
        <v>4.1718785062381203</v>
      </c>
      <c r="AU10" s="72">
        <f t="shared" si="1"/>
        <v>4.1718785062381203</v>
      </c>
      <c r="AV10" s="72">
        <f t="shared" si="1"/>
        <v>4.1718785062381203</v>
      </c>
      <c r="AW10" s="72">
        <f t="shared" si="1"/>
        <v>4.1718785062381203</v>
      </c>
      <c r="AX10" s="72">
        <f t="shared" si="1"/>
        <v>4.1718785062381203</v>
      </c>
      <c r="AY10" s="72">
        <f t="shared" si="1"/>
        <v>-12.152707167324946</v>
      </c>
      <c r="AZ10" s="72">
        <f t="shared" si="1"/>
        <v>4.1718785062381203</v>
      </c>
    </row>
    <row r="11" spans="1:52" x14ac:dyDescent="0.25">
      <c r="A11" s="253"/>
      <c r="B11" s="67" t="s">
        <v>142</v>
      </c>
      <c r="C11" s="73">
        <f t="shared" ref="C11:AH11" si="2">(6072/(((((C3*C5)+11.6)^1.68)+75)*((C3*C5)+212)))*EXP(-0.00055*(C3*C5))</f>
        <v>0.16149716189626151</v>
      </c>
      <c r="D11" s="73">
        <f t="shared" si="2"/>
        <v>0.20995539410631506</v>
      </c>
      <c r="E11" s="73">
        <f t="shared" si="2"/>
        <v>0.20995539410631506</v>
      </c>
      <c r="F11" s="73">
        <f t="shared" si="2"/>
        <v>0.20995539410631506</v>
      </c>
      <c r="G11" s="73">
        <f t="shared" si="2"/>
        <v>0.20995539410631506</v>
      </c>
      <c r="H11" s="73">
        <f t="shared" si="2"/>
        <v>0.20995539410631506</v>
      </c>
      <c r="I11" s="73">
        <f t="shared" si="2"/>
        <v>0.20995539410631506</v>
      </c>
      <c r="J11" s="73">
        <f t="shared" si="2"/>
        <v>0.20995539410631506</v>
      </c>
      <c r="K11" s="73">
        <f t="shared" si="2"/>
        <v>0.20995539410631506</v>
      </c>
      <c r="L11" s="73">
        <f t="shared" si="2"/>
        <v>0.20995539410631506</v>
      </c>
      <c r="M11" s="73">
        <f t="shared" si="2"/>
        <v>0.20995539410631506</v>
      </c>
      <c r="N11" s="73">
        <f t="shared" si="2"/>
        <v>0.20995539410631506</v>
      </c>
      <c r="O11" s="73">
        <f t="shared" si="2"/>
        <v>0.20995539410631506</v>
      </c>
      <c r="P11" s="73">
        <f t="shared" si="2"/>
        <v>0.20995539410631506</v>
      </c>
      <c r="Q11" s="73">
        <f t="shared" si="2"/>
        <v>0.20995539410631506</v>
      </c>
      <c r="R11" s="73">
        <f t="shared" si="2"/>
        <v>0.20995539410631506</v>
      </c>
      <c r="S11" s="73">
        <f t="shared" si="2"/>
        <v>0.20995539410631506</v>
      </c>
      <c r="T11" s="73">
        <f t="shared" si="2"/>
        <v>0.20995539410631506</v>
      </c>
      <c r="U11" s="73">
        <f t="shared" si="2"/>
        <v>0.20995539410631506</v>
      </c>
      <c r="V11" s="73">
        <f t="shared" si="2"/>
        <v>0.20995539410631506</v>
      </c>
      <c r="W11" s="73">
        <f t="shared" si="2"/>
        <v>0.20995539410631506</v>
      </c>
      <c r="X11" s="73">
        <f t="shared" si="2"/>
        <v>0.20995539410631506</v>
      </c>
      <c r="Y11" s="73">
        <f t="shared" si="2"/>
        <v>0.20995539410631506</v>
      </c>
      <c r="Z11" s="73">
        <f t="shared" si="2"/>
        <v>0.20995539410631506</v>
      </c>
      <c r="AA11" s="73">
        <f t="shared" si="2"/>
        <v>0.20995539410631506</v>
      </c>
      <c r="AB11" s="73">
        <f t="shared" si="2"/>
        <v>0.20995539410631506</v>
      </c>
      <c r="AC11" s="73">
        <f t="shared" si="2"/>
        <v>0.20995539410631506</v>
      </c>
      <c r="AD11" s="73">
        <f t="shared" si="2"/>
        <v>0.20995539410631506</v>
      </c>
      <c r="AE11" s="73">
        <f t="shared" si="2"/>
        <v>0.20995539410631506</v>
      </c>
      <c r="AF11" s="73">
        <f t="shared" si="2"/>
        <v>0.20995539410631506</v>
      </c>
      <c r="AG11" s="73">
        <f t="shared" si="2"/>
        <v>0.20995539410631506</v>
      </c>
      <c r="AH11" s="73">
        <f t="shared" si="2"/>
        <v>0.20995539410631506</v>
      </c>
      <c r="AI11" s="73">
        <f t="shared" ref="AI11:AZ11" si="3">(6072/(((((AI3*AI5)+11.6)^1.68)+75)*((AI3*AI5)+212)))*EXP(-0.00055*(AI3*AI5))</f>
        <v>0.20995539410631506</v>
      </c>
      <c r="AJ11" s="73">
        <f t="shared" si="3"/>
        <v>0.20995539410631506</v>
      </c>
      <c r="AK11" s="73">
        <f t="shared" si="3"/>
        <v>0.20995539410631506</v>
      </c>
      <c r="AL11" s="73">
        <f t="shared" si="3"/>
        <v>0.20995539410631506</v>
      </c>
      <c r="AM11" s="73">
        <f t="shared" si="3"/>
        <v>0.20995539410631506</v>
      </c>
      <c r="AN11" s="73">
        <f t="shared" si="3"/>
        <v>0.20995539410631506</v>
      </c>
      <c r="AO11" s="73">
        <f t="shared" si="3"/>
        <v>0.20995539410631506</v>
      </c>
      <c r="AP11" s="73">
        <f t="shared" si="3"/>
        <v>0.20995539410631506</v>
      </c>
      <c r="AQ11" s="73">
        <f t="shared" si="3"/>
        <v>0.20995539410631506</v>
      </c>
      <c r="AR11" s="73">
        <f t="shared" si="3"/>
        <v>0.20995539410631506</v>
      </c>
      <c r="AS11" s="73">
        <f t="shared" si="3"/>
        <v>0.20995539410631506</v>
      </c>
      <c r="AT11" s="73">
        <f t="shared" si="3"/>
        <v>0.20995539410631506</v>
      </c>
      <c r="AU11" s="73">
        <f t="shared" si="3"/>
        <v>0.20995539410631506</v>
      </c>
      <c r="AV11" s="73">
        <f t="shared" si="3"/>
        <v>0.20995539410631506</v>
      </c>
      <c r="AW11" s="73">
        <f t="shared" si="3"/>
        <v>0.20995539410631506</v>
      </c>
      <c r="AX11" s="73">
        <f t="shared" si="3"/>
        <v>0.20995539410631506</v>
      </c>
      <c r="AY11" s="73">
        <f t="shared" si="3"/>
        <v>0.16149716189626151</v>
      </c>
      <c r="AZ11" s="73">
        <f t="shared" si="3"/>
        <v>0.20995539410631506</v>
      </c>
    </row>
    <row r="12" spans="1:52" x14ac:dyDescent="0.25">
      <c r="A12" s="253"/>
      <c r="B12" s="69" t="s">
        <v>143</v>
      </c>
      <c r="C12" s="73">
        <f t="shared" ref="C12:AH12" si="4">(SQRT(((C4/C3)^2)+0.0025+(((C6/C5)^2))))*C11</f>
        <v>1.9956555988526109E-2</v>
      </c>
      <c r="D12" s="73" t="e">
        <f t="shared" si="4"/>
        <v>#DIV/0!</v>
      </c>
      <c r="E12" s="73" t="e">
        <f t="shared" si="4"/>
        <v>#DIV/0!</v>
      </c>
      <c r="F12" s="73" t="e">
        <f t="shared" si="4"/>
        <v>#DIV/0!</v>
      </c>
      <c r="G12" s="73" t="e">
        <f t="shared" si="4"/>
        <v>#DIV/0!</v>
      </c>
      <c r="H12" s="73" t="e">
        <f t="shared" si="4"/>
        <v>#DIV/0!</v>
      </c>
      <c r="I12" s="73" t="e">
        <f t="shared" si="4"/>
        <v>#DIV/0!</v>
      </c>
      <c r="J12" s="73" t="e">
        <f t="shared" si="4"/>
        <v>#DIV/0!</v>
      </c>
      <c r="K12" s="73" t="e">
        <f t="shared" si="4"/>
        <v>#DIV/0!</v>
      </c>
      <c r="L12" s="73" t="e">
        <f t="shared" si="4"/>
        <v>#DIV/0!</v>
      </c>
      <c r="M12" s="73" t="e">
        <f t="shared" si="4"/>
        <v>#DIV/0!</v>
      </c>
      <c r="N12" s="73" t="e">
        <f t="shared" si="4"/>
        <v>#DIV/0!</v>
      </c>
      <c r="O12" s="73" t="e">
        <f t="shared" si="4"/>
        <v>#DIV/0!</v>
      </c>
      <c r="P12" s="73" t="e">
        <f t="shared" si="4"/>
        <v>#DIV/0!</v>
      </c>
      <c r="Q12" s="73" t="e">
        <f t="shared" si="4"/>
        <v>#DIV/0!</v>
      </c>
      <c r="R12" s="73" t="e">
        <f t="shared" si="4"/>
        <v>#DIV/0!</v>
      </c>
      <c r="S12" s="73" t="e">
        <f t="shared" si="4"/>
        <v>#DIV/0!</v>
      </c>
      <c r="T12" s="73" t="e">
        <f t="shared" si="4"/>
        <v>#DIV/0!</v>
      </c>
      <c r="U12" s="73" t="e">
        <f t="shared" si="4"/>
        <v>#DIV/0!</v>
      </c>
      <c r="V12" s="73" t="e">
        <f t="shared" si="4"/>
        <v>#DIV/0!</v>
      </c>
      <c r="W12" s="73" t="e">
        <f t="shared" si="4"/>
        <v>#DIV/0!</v>
      </c>
      <c r="X12" s="73" t="e">
        <f t="shared" si="4"/>
        <v>#DIV/0!</v>
      </c>
      <c r="Y12" s="73" t="e">
        <f t="shared" si="4"/>
        <v>#DIV/0!</v>
      </c>
      <c r="Z12" s="73" t="e">
        <f t="shared" si="4"/>
        <v>#DIV/0!</v>
      </c>
      <c r="AA12" s="73" t="e">
        <f t="shared" si="4"/>
        <v>#DIV/0!</v>
      </c>
      <c r="AB12" s="73" t="e">
        <f t="shared" si="4"/>
        <v>#DIV/0!</v>
      </c>
      <c r="AC12" s="73" t="e">
        <f t="shared" si="4"/>
        <v>#DIV/0!</v>
      </c>
      <c r="AD12" s="73" t="e">
        <f t="shared" si="4"/>
        <v>#DIV/0!</v>
      </c>
      <c r="AE12" s="73" t="e">
        <f t="shared" si="4"/>
        <v>#DIV/0!</v>
      </c>
      <c r="AF12" s="73" t="e">
        <f t="shared" si="4"/>
        <v>#DIV/0!</v>
      </c>
      <c r="AG12" s="73" t="e">
        <f t="shared" si="4"/>
        <v>#DIV/0!</v>
      </c>
      <c r="AH12" s="73" t="e">
        <f t="shared" si="4"/>
        <v>#DIV/0!</v>
      </c>
      <c r="AI12" s="73" t="e">
        <f t="shared" ref="AI12:AZ12" si="5">(SQRT(((AI4/AI3)^2)+0.0025+(((AI6/AI5)^2))))*AI11</f>
        <v>#DIV/0!</v>
      </c>
      <c r="AJ12" s="73" t="e">
        <f t="shared" si="5"/>
        <v>#DIV/0!</v>
      </c>
      <c r="AK12" s="73" t="e">
        <f t="shared" si="5"/>
        <v>#DIV/0!</v>
      </c>
      <c r="AL12" s="73" t="e">
        <f t="shared" si="5"/>
        <v>#DIV/0!</v>
      </c>
      <c r="AM12" s="73" t="e">
        <f t="shared" si="5"/>
        <v>#DIV/0!</v>
      </c>
      <c r="AN12" s="73" t="e">
        <f t="shared" si="5"/>
        <v>#DIV/0!</v>
      </c>
      <c r="AO12" s="73" t="e">
        <f t="shared" si="5"/>
        <v>#DIV/0!</v>
      </c>
      <c r="AP12" s="73" t="e">
        <f t="shared" si="5"/>
        <v>#DIV/0!</v>
      </c>
      <c r="AQ12" s="73" t="e">
        <f t="shared" si="5"/>
        <v>#DIV/0!</v>
      </c>
      <c r="AR12" s="73" t="e">
        <f t="shared" si="5"/>
        <v>#DIV/0!</v>
      </c>
      <c r="AS12" s="73" t="e">
        <f t="shared" si="5"/>
        <v>#DIV/0!</v>
      </c>
      <c r="AT12" s="73" t="e">
        <f t="shared" si="5"/>
        <v>#DIV/0!</v>
      </c>
      <c r="AU12" s="73" t="e">
        <f t="shared" si="5"/>
        <v>#DIV/0!</v>
      </c>
      <c r="AV12" s="73" t="e">
        <f t="shared" si="5"/>
        <v>#DIV/0!</v>
      </c>
      <c r="AW12" s="73" t="e">
        <f t="shared" si="5"/>
        <v>#DIV/0!</v>
      </c>
      <c r="AX12" s="73" t="e">
        <f t="shared" si="5"/>
        <v>#DIV/0!</v>
      </c>
      <c r="AY12" s="73">
        <f t="shared" si="5"/>
        <v>1.9956555988526109E-2</v>
      </c>
      <c r="AZ12" s="73" t="e">
        <f t="shared" si="5"/>
        <v>#DIV/0!</v>
      </c>
    </row>
    <row r="13" spans="1:52" x14ac:dyDescent="0.25">
      <c r="A13" s="253"/>
      <c r="B13" s="69" t="s">
        <v>144</v>
      </c>
      <c r="C13" s="70">
        <v>0</v>
      </c>
      <c r="D13" s="70">
        <v>0</v>
      </c>
      <c r="E13" s="70">
        <v>0</v>
      </c>
      <c r="F13" s="70">
        <v>0</v>
      </c>
      <c r="G13" s="70">
        <v>0</v>
      </c>
      <c r="H13" s="70">
        <v>0</v>
      </c>
      <c r="I13" s="70">
        <v>0</v>
      </c>
      <c r="J13" s="70">
        <v>0</v>
      </c>
      <c r="K13" s="70">
        <v>0</v>
      </c>
      <c r="L13" s="70">
        <v>0</v>
      </c>
      <c r="M13" s="70">
        <v>0</v>
      </c>
      <c r="N13" s="70">
        <v>0</v>
      </c>
      <c r="O13" s="70">
        <v>0</v>
      </c>
      <c r="P13" s="70">
        <v>0</v>
      </c>
      <c r="Q13" s="70">
        <v>0</v>
      </c>
      <c r="R13" s="70">
        <v>0</v>
      </c>
      <c r="S13" s="70">
        <v>0</v>
      </c>
      <c r="T13" s="70">
        <v>0</v>
      </c>
      <c r="U13" s="70">
        <v>0</v>
      </c>
      <c r="V13" s="70">
        <v>0</v>
      </c>
      <c r="W13" s="70">
        <v>0</v>
      </c>
      <c r="X13" s="70">
        <v>0</v>
      </c>
      <c r="Y13" s="70">
        <v>0</v>
      </c>
      <c r="Z13" s="70">
        <v>0</v>
      </c>
      <c r="AA13" s="70">
        <v>0</v>
      </c>
      <c r="AB13" s="70">
        <v>0</v>
      </c>
      <c r="AC13" s="70">
        <v>0</v>
      </c>
      <c r="AD13" s="70">
        <v>0</v>
      </c>
      <c r="AE13" s="70">
        <v>0</v>
      </c>
      <c r="AF13" s="70">
        <v>0</v>
      </c>
      <c r="AG13" s="70">
        <v>0</v>
      </c>
      <c r="AH13" s="70">
        <v>0</v>
      </c>
      <c r="AI13" s="70">
        <v>0</v>
      </c>
      <c r="AJ13" s="70">
        <v>0</v>
      </c>
      <c r="AK13" s="70">
        <v>0</v>
      </c>
      <c r="AL13" s="70">
        <v>0</v>
      </c>
      <c r="AM13" s="70">
        <v>0</v>
      </c>
      <c r="AN13" s="70">
        <v>0</v>
      </c>
      <c r="AO13" s="70">
        <v>0</v>
      </c>
      <c r="AP13" s="70">
        <v>0</v>
      </c>
      <c r="AQ13" s="70">
        <v>0</v>
      </c>
      <c r="AR13" s="70">
        <v>0</v>
      </c>
      <c r="AS13" s="70">
        <v>0</v>
      </c>
      <c r="AT13" s="70">
        <v>0</v>
      </c>
      <c r="AU13" s="70">
        <v>0</v>
      </c>
      <c r="AV13" s="70">
        <v>0</v>
      </c>
      <c r="AW13" s="70">
        <v>0</v>
      </c>
      <c r="AX13" s="70">
        <v>0</v>
      </c>
      <c r="AY13" s="70">
        <v>0</v>
      </c>
      <c r="AZ13" s="70">
        <v>0</v>
      </c>
    </row>
    <row r="14" spans="1:52" x14ac:dyDescent="0.25">
      <c r="A14" s="253"/>
      <c r="B14" s="69" t="s">
        <v>145</v>
      </c>
      <c r="C14" s="74">
        <f t="shared" ref="C14:AH14" si="6">C13+C11*(C300+C205*EXP((C9/1000)/C110))</f>
        <v>0.15606750037906308</v>
      </c>
      <c r="D14" s="74">
        <f t="shared" si="6"/>
        <v>0.19504856112476671</v>
      </c>
      <c r="E14" s="74">
        <f t="shared" si="6"/>
        <v>0.19504856112476671</v>
      </c>
      <c r="F14" s="74">
        <f t="shared" si="6"/>
        <v>0.19504856112476671</v>
      </c>
      <c r="G14" s="74">
        <f t="shared" si="6"/>
        <v>0.19504856112476671</v>
      </c>
      <c r="H14" s="74">
        <f t="shared" si="6"/>
        <v>0.19504856112476671</v>
      </c>
      <c r="I14" s="74">
        <f t="shared" si="6"/>
        <v>0.19504856112476671</v>
      </c>
      <c r="J14" s="74">
        <f t="shared" si="6"/>
        <v>0.19504856112476671</v>
      </c>
      <c r="K14" s="74">
        <f t="shared" si="6"/>
        <v>0.19504856112476671</v>
      </c>
      <c r="L14" s="74">
        <f t="shared" si="6"/>
        <v>0.19504856112476671</v>
      </c>
      <c r="M14" s="74">
        <f t="shared" si="6"/>
        <v>0.19504856112476671</v>
      </c>
      <c r="N14" s="74">
        <f t="shared" si="6"/>
        <v>0.19504856112476671</v>
      </c>
      <c r="O14" s="74">
        <f t="shared" si="6"/>
        <v>0.19504856112476671</v>
      </c>
      <c r="P14" s="74">
        <f t="shared" si="6"/>
        <v>0.19504856112476671</v>
      </c>
      <c r="Q14" s="74">
        <f t="shared" si="6"/>
        <v>0.19504856112476671</v>
      </c>
      <c r="R14" s="74">
        <f t="shared" si="6"/>
        <v>0.19504856112476671</v>
      </c>
      <c r="S14" s="74">
        <f t="shared" si="6"/>
        <v>0.19504856112476671</v>
      </c>
      <c r="T14" s="74">
        <f t="shared" si="6"/>
        <v>0.19504856112476671</v>
      </c>
      <c r="U14" s="74">
        <f t="shared" si="6"/>
        <v>0.19504856112476671</v>
      </c>
      <c r="V14" s="74">
        <f t="shared" si="6"/>
        <v>0.19504856112476671</v>
      </c>
      <c r="W14" s="74">
        <f t="shared" si="6"/>
        <v>0.19504856112476671</v>
      </c>
      <c r="X14" s="74">
        <f t="shared" si="6"/>
        <v>0.19504856112476671</v>
      </c>
      <c r="Y14" s="74">
        <f t="shared" si="6"/>
        <v>0.19504856112476671</v>
      </c>
      <c r="Z14" s="74">
        <f t="shared" si="6"/>
        <v>0.19504856112476671</v>
      </c>
      <c r="AA14" s="74">
        <f t="shared" si="6"/>
        <v>0.19504856112476671</v>
      </c>
      <c r="AB14" s="74">
        <f t="shared" si="6"/>
        <v>0.19504856112476671</v>
      </c>
      <c r="AC14" s="74">
        <f t="shared" si="6"/>
        <v>0.19504856112476671</v>
      </c>
      <c r="AD14" s="74">
        <f t="shared" si="6"/>
        <v>0.19504856112476671</v>
      </c>
      <c r="AE14" s="74">
        <f t="shared" si="6"/>
        <v>0.19504856112476671</v>
      </c>
      <c r="AF14" s="74">
        <f t="shared" si="6"/>
        <v>0.19504856112476671</v>
      </c>
      <c r="AG14" s="74">
        <f t="shared" si="6"/>
        <v>0.19504856112476671</v>
      </c>
      <c r="AH14" s="74">
        <f t="shared" si="6"/>
        <v>0.19504856112476671</v>
      </c>
      <c r="AI14" s="74">
        <f t="shared" ref="AI14:AZ14" si="7">AI13+AI11*(AI300+AI205*EXP((AI9/1000)/AI110))</f>
        <v>0.19504856112476671</v>
      </c>
      <c r="AJ14" s="74">
        <f t="shared" si="7"/>
        <v>0.19504856112476671</v>
      </c>
      <c r="AK14" s="74">
        <f t="shared" si="7"/>
        <v>0.19504856112476671</v>
      </c>
      <c r="AL14" s="74">
        <f t="shared" si="7"/>
        <v>0.19504856112476671</v>
      </c>
      <c r="AM14" s="74">
        <f t="shared" si="7"/>
        <v>0.19504856112476671</v>
      </c>
      <c r="AN14" s="74">
        <f t="shared" si="7"/>
        <v>0.19504856112476671</v>
      </c>
      <c r="AO14" s="74">
        <f t="shared" si="7"/>
        <v>0.19504856112476671</v>
      </c>
      <c r="AP14" s="74">
        <f t="shared" si="7"/>
        <v>0.19504856112476671</v>
      </c>
      <c r="AQ14" s="74">
        <f t="shared" si="7"/>
        <v>0.19504856112476671</v>
      </c>
      <c r="AR14" s="74">
        <f t="shared" si="7"/>
        <v>0.19504856112476671</v>
      </c>
      <c r="AS14" s="74">
        <f t="shared" si="7"/>
        <v>0.19504856112476671</v>
      </c>
      <c r="AT14" s="74">
        <f t="shared" si="7"/>
        <v>0.19504856112476671</v>
      </c>
      <c r="AU14" s="74">
        <f t="shared" si="7"/>
        <v>0.19504856112476671</v>
      </c>
      <c r="AV14" s="74">
        <f t="shared" si="7"/>
        <v>0.19504856112476671</v>
      </c>
      <c r="AW14" s="74">
        <f t="shared" si="7"/>
        <v>0.19504856112476671</v>
      </c>
      <c r="AX14" s="74">
        <f t="shared" si="7"/>
        <v>0.19504856112476671</v>
      </c>
      <c r="AY14" s="74">
        <f t="shared" si="7"/>
        <v>0.15606750037906308</v>
      </c>
      <c r="AZ14" s="74">
        <f t="shared" si="7"/>
        <v>0.19504856112476671</v>
      </c>
    </row>
    <row r="15" spans="1:52" x14ac:dyDescent="0.25">
      <c r="A15" s="253"/>
      <c r="B15" s="75" t="s">
        <v>143</v>
      </c>
      <c r="C15" s="76">
        <f t="shared" ref="C15:AH15" si="8">C14*(C12/C11)</f>
        <v>1.9285600890650643E-2</v>
      </c>
      <c r="D15" s="76" t="e">
        <f t="shared" si="8"/>
        <v>#DIV/0!</v>
      </c>
      <c r="E15" s="76" t="e">
        <f t="shared" si="8"/>
        <v>#DIV/0!</v>
      </c>
      <c r="F15" s="76" t="e">
        <f t="shared" si="8"/>
        <v>#DIV/0!</v>
      </c>
      <c r="G15" s="76" t="e">
        <f t="shared" si="8"/>
        <v>#DIV/0!</v>
      </c>
      <c r="H15" s="76" t="e">
        <f t="shared" si="8"/>
        <v>#DIV/0!</v>
      </c>
      <c r="I15" s="76" t="e">
        <f t="shared" si="8"/>
        <v>#DIV/0!</v>
      </c>
      <c r="J15" s="76" t="e">
        <f t="shared" si="8"/>
        <v>#DIV/0!</v>
      </c>
      <c r="K15" s="76" t="e">
        <f t="shared" si="8"/>
        <v>#DIV/0!</v>
      </c>
      <c r="L15" s="76" t="e">
        <f t="shared" si="8"/>
        <v>#DIV/0!</v>
      </c>
      <c r="M15" s="76" t="e">
        <f t="shared" si="8"/>
        <v>#DIV/0!</v>
      </c>
      <c r="N15" s="76" t="e">
        <f t="shared" si="8"/>
        <v>#DIV/0!</v>
      </c>
      <c r="O15" s="76" t="e">
        <f t="shared" si="8"/>
        <v>#DIV/0!</v>
      </c>
      <c r="P15" s="76" t="e">
        <f t="shared" si="8"/>
        <v>#DIV/0!</v>
      </c>
      <c r="Q15" s="76" t="e">
        <f t="shared" si="8"/>
        <v>#DIV/0!</v>
      </c>
      <c r="R15" s="76" t="e">
        <f t="shared" si="8"/>
        <v>#DIV/0!</v>
      </c>
      <c r="S15" s="76" t="e">
        <f t="shared" si="8"/>
        <v>#DIV/0!</v>
      </c>
      <c r="T15" s="76" t="e">
        <f t="shared" si="8"/>
        <v>#DIV/0!</v>
      </c>
      <c r="U15" s="76" t="e">
        <f t="shared" si="8"/>
        <v>#DIV/0!</v>
      </c>
      <c r="V15" s="76" t="e">
        <f t="shared" si="8"/>
        <v>#DIV/0!</v>
      </c>
      <c r="W15" s="76" t="e">
        <f t="shared" si="8"/>
        <v>#DIV/0!</v>
      </c>
      <c r="X15" s="76" t="e">
        <f t="shared" si="8"/>
        <v>#DIV/0!</v>
      </c>
      <c r="Y15" s="76" t="e">
        <f t="shared" si="8"/>
        <v>#DIV/0!</v>
      </c>
      <c r="Z15" s="76" t="e">
        <f t="shared" si="8"/>
        <v>#DIV/0!</v>
      </c>
      <c r="AA15" s="76" t="e">
        <f t="shared" si="8"/>
        <v>#DIV/0!</v>
      </c>
      <c r="AB15" s="76" t="e">
        <f t="shared" si="8"/>
        <v>#DIV/0!</v>
      </c>
      <c r="AC15" s="76" t="e">
        <f t="shared" si="8"/>
        <v>#DIV/0!</v>
      </c>
      <c r="AD15" s="76" t="e">
        <f t="shared" si="8"/>
        <v>#DIV/0!</v>
      </c>
      <c r="AE15" s="76" t="e">
        <f t="shared" si="8"/>
        <v>#DIV/0!</v>
      </c>
      <c r="AF15" s="76" t="e">
        <f t="shared" si="8"/>
        <v>#DIV/0!</v>
      </c>
      <c r="AG15" s="76" t="e">
        <f t="shared" si="8"/>
        <v>#DIV/0!</v>
      </c>
      <c r="AH15" s="76" t="e">
        <f t="shared" si="8"/>
        <v>#DIV/0!</v>
      </c>
      <c r="AI15" s="76" t="e">
        <f t="shared" ref="AI15:AZ15" si="9">AI14*(AI12/AI11)</f>
        <v>#DIV/0!</v>
      </c>
      <c r="AJ15" s="76" t="e">
        <f t="shared" si="9"/>
        <v>#DIV/0!</v>
      </c>
      <c r="AK15" s="76" t="e">
        <f t="shared" si="9"/>
        <v>#DIV/0!</v>
      </c>
      <c r="AL15" s="76" t="e">
        <f t="shared" si="9"/>
        <v>#DIV/0!</v>
      </c>
      <c r="AM15" s="76" t="e">
        <f t="shared" si="9"/>
        <v>#DIV/0!</v>
      </c>
      <c r="AN15" s="76" t="e">
        <f t="shared" si="9"/>
        <v>#DIV/0!</v>
      </c>
      <c r="AO15" s="76" t="e">
        <f t="shared" si="9"/>
        <v>#DIV/0!</v>
      </c>
      <c r="AP15" s="76" t="e">
        <f t="shared" si="9"/>
        <v>#DIV/0!</v>
      </c>
      <c r="AQ15" s="76" t="e">
        <f t="shared" si="9"/>
        <v>#DIV/0!</v>
      </c>
      <c r="AR15" s="76" t="e">
        <f t="shared" si="9"/>
        <v>#DIV/0!</v>
      </c>
      <c r="AS15" s="76" t="e">
        <f t="shared" si="9"/>
        <v>#DIV/0!</v>
      </c>
      <c r="AT15" s="76" t="e">
        <f t="shared" si="9"/>
        <v>#DIV/0!</v>
      </c>
      <c r="AU15" s="76" t="e">
        <f t="shared" si="9"/>
        <v>#DIV/0!</v>
      </c>
      <c r="AV15" s="76" t="e">
        <f t="shared" si="9"/>
        <v>#DIV/0!</v>
      </c>
      <c r="AW15" s="76" t="e">
        <f t="shared" si="9"/>
        <v>#DIV/0!</v>
      </c>
      <c r="AX15" s="76" t="e">
        <f t="shared" si="9"/>
        <v>#DIV/0!</v>
      </c>
      <c r="AY15" s="76">
        <f t="shared" si="9"/>
        <v>1.9285600890650643E-2</v>
      </c>
      <c r="AZ15" s="76" t="e">
        <f t="shared" si="9"/>
        <v>#DIV/0!</v>
      </c>
    </row>
    <row r="16" spans="1:52" x14ac:dyDescent="0.25">
      <c r="A16" s="77"/>
      <c r="B16" s="78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</row>
    <row r="17" spans="1:52" x14ac:dyDescent="0.25">
      <c r="A17" s="79" t="s">
        <v>146</v>
      </c>
      <c r="B17" s="80" t="s">
        <v>147</v>
      </c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</row>
    <row r="18" spans="1:52" ht="15.75" x14ac:dyDescent="0.25">
      <c r="A18" s="82">
        <v>0</v>
      </c>
      <c r="B18" s="83">
        <v>4.4000000000000004</v>
      </c>
      <c r="C18" s="84">
        <f t="shared" ref="C18:L27" si="10">IF(( (ABS(ABS(C$10)-$A18)))&lt;1,$B18,0)</f>
        <v>0</v>
      </c>
      <c r="D18" s="84">
        <f t="shared" si="10"/>
        <v>0</v>
      </c>
      <c r="E18" s="84">
        <f t="shared" si="10"/>
        <v>0</v>
      </c>
      <c r="F18" s="84">
        <f t="shared" si="10"/>
        <v>0</v>
      </c>
      <c r="G18" s="84">
        <f t="shared" si="10"/>
        <v>0</v>
      </c>
      <c r="H18" s="84">
        <f t="shared" si="10"/>
        <v>0</v>
      </c>
      <c r="I18" s="84">
        <f t="shared" si="10"/>
        <v>0</v>
      </c>
      <c r="J18" s="84">
        <f t="shared" si="10"/>
        <v>0</v>
      </c>
      <c r="K18" s="84">
        <f t="shared" si="10"/>
        <v>0</v>
      </c>
      <c r="L18" s="84">
        <f t="shared" si="10"/>
        <v>0</v>
      </c>
      <c r="M18" s="84">
        <f t="shared" ref="M18:V27" si="11">IF(( (ABS(ABS(M$10)-$A18)))&lt;1,$B18,0)</f>
        <v>0</v>
      </c>
      <c r="N18" s="84">
        <f t="shared" si="11"/>
        <v>0</v>
      </c>
      <c r="O18" s="84">
        <f t="shared" si="11"/>
        <v>0</v>
      </c>
      <c r="P18" s="84">
        <f t="shared" si="11"/>
        <v>0</v>
      </c>
      <c r="Q18" s="84">
        <f t="shared" si="11"/>
        <v>0</v>
      </c>
      <c r="R18" s="84">
        <f t="shared" si="11"/>
        <v>0</v>
      </c>
      <c r="S18" s="84">
        <f t="shared" si="11"/>
        <v>0</v>
      </c>
      <c r="T18" s="84">
        <f t="shared" si="11"/>
        <v>0</v>
      </c>
      <c r="U18" s="84">
        <f t="shared" si="11"/>
        <v>0</v>
      </c>
      <c r="V18" s="84">
        <f t="shared" si="11"/>
        <v>0</v>
      </c>
      <c r="W18" s="84">
        <f t="shared" ref="W18:AF27" si="12">IF(( (ABS(ABS(W$10)-$A18)))&lt;1,$B18,0)</f>
        <v>0</v>
      </c>
      <c r="X18" s="84">
        <f t="shared" si="12"/>
        <v>0</v>
      </c>
      <c r="Y18" s="84">
        <f t="shared" si="12"/>
        <v>0</v>
      </c>
      <c r="Z18" s="84">
        <f t="shared" si="12"/>
        <v>0</v>
      </c>
      <c r="AA18" s="84">
        <f t="shared" si="12"/>
        <v>0</v>
      </c>
      <c r="AB18" s="84">
        <f t="shared" si="12"/>
        <v>0</v>
      </c>
      <c r="AC18" s="84">
        <f t="shared" si="12"/>
        <v>0</v>
      </c>
      <c r="AD18" s="84">
        <f t="shared" si="12"/>
        <v>0</v>
      </c>
      <c r="AE18" s="84">
        <f t="shared" si="12"/>
        <v>0</v>
      </c>
      <c r="AF18" s="84">
        <f t="shared" si="12"/>
        <v>0</v>
      </c>
      <c r="AG18" s="84">
        <f t="shared" ref="AG18:AP27" si="13">IF(( (ABS(ABS(AG$10)-$A18)))&lt;1,$B18,0)</f>
        <v>0</v>
      </c>
      <c r="AH18" s="84">
        <f t="shared" si="13"/>
        <v>0</v>
      </c>
      <c r="AI18" s="84">
        <f t="shared" si="13"/>
        <v>0</v>
      </c>
      <c r="AJ18" s="84">
        <f t="shared" si="13"/>
        <v>0</v>
      </c>
      <c r="AK18" s="84">
        <f t="shared" si="13"/>
        <v>0</v>
      </c>
      <c r="AL18" s="84">
        <f t="shared" si="13"/>
        <v>0</v>
      </c>
      <c r="AM18" s="84">
        <f t="shared" si="13"/>
        <v>0</v>
      </c>
      <c r="AN18" s="84">
        <f t="shared" si="13"/>
        <v>0</v>
      </c>
      <c r="AO18" s="84">
        <f t="shared" si="13"/>
        <v>0</v>
      </c>
      <c r="AP18" s="84">
        <f t="shared" si="13"/>
        <v>0</v>
      </c>
      <c r="AQ18" s="84">
        <f t="shared" ref="AQ18:AZ27" si="14">IF(( (ABS(ABS(AQ$10)-$A18)))&lt;1,$B18,0)</f>
        <v>0</v>
      </c>
      <c r="AR18" s="84">
        <f t="shared" si="14"/>
        <v>0</v>
      </c>
      <c r="AS18" s="84">
        <f t="shared" si="14"/>
        <v>0</v>
      </c>
      <c r="AT18" s="84">
        <f t="shared" si="14"/>
        <v>0</v>
      </c>
      <c r="AU18" s="84">
        <f t="shared" si="14"/>
        <v>0</v>
      </c>
      <c r="AV18" s="84">
        <f t="shared" si="14"/>
        <v>0</v>
      </c>
      <c r="AW18" s="84">
        <f t="shared" si="14"/>
        <v>0</v>
      </c>
      <c r="AX18" s="84">
        <f t="shared" si="14"/>
        <v>0</v>
      </c>
      <c r="AY18" s="84">
        <f t="shared" si="14"/>
        <v>0</v>
      </c>
      <c r="AZ18" s="84">
        <f t="shared" si="14"/>
        <v>0</v>
      </c>
    </row>
    <row r="19" spans="1:52" ht="15.75" x14ac:dyDescent="0.25">
      <c r="A19" s="82">
        <v>1</v>
      </c>
      <c r="B19" s="83">
        <v>4.3959999999999999</v>
      </c>
      <c r="C19" s="84">
        <f t="shared" si="10"/>
        <v>0</v>
      </c>
      <c r="D19" s="84">
        <f t="shared" si="10"/>
        <v>0</v>
      </c>
      <c r="E19" s="84">
        <f t="shared" si="10"/>
        <v>0</v>
      </c>
      <c r="F19" s="84">
        <f t="shared" si="10"/>
        <v>0</v>
      </c>
      <c r="G19" s="84">
        <f t="shared" si="10"/>
        <v>0</v>
      </c>
      <c r="H19" s="84">
        <f t="shared" si="10"/>
        <v>0</v>
      </c>
      <c r="I19" s="84">
        <f t="shared" si="10"/>
        <v>0</v>
      </c>
      <c r="J19" s="84">
        <f t="shared" si="10"/>
        <v>0</v>
      </c>
      <c r="K19" s="84">
        <f t="shared" si="10"/>
        <v>0</v>
      </c>
      <c r="L19" s="84">
        <f t="shared" si="10"/>
        <v>0</v>
      </c>
      <c r="M19" s="84">
        <f t="shared" si="11"/>
        <v>0</v>
      </c>
      <c r="N19" s="84">
        <f t="shared" si="11"/>
        <v>0</v>
      </c>
      <c r="O19" s="84">
        <f t="shared" si="11"/>
        <v>0</v>
      </c>
      <c r="P19" s="84">
        <f t="shared" si="11"/>
        <v>0</v>
      </c>
      <c r="Q19" s="84">
        <f t="shared" si="11"/>
        <v>0</v>
      </c>
      <c r="R19" s="84">
        <f t="shared" si="11"/>
        <v>0</v>
      </c>
      <c r="S19" s="84">
        <f t="shared" si="11"/>
        <v>0</v>
      </c>
      <c r="T19" s="84">
        <f t="shared" si="11"/>
        <v>0</v>
      </c>
      <c r="U19" s="84">
        <f t="shared" si="11"/>
        <v>0</v>
      </c>
      <c r="V19" s="84">
        <f t="shared" si="11"/>
        <v>0</v>
      </c>
      <c r="W19" s="84">
        <f t="shared" si="12"/>
        <v>0</v>
      </c>
      <c r="X19" s="84">
        <f t="shared" si="12"/>
        <v>0</v>
      </c>
      <c r="Y19" s="84">
        <f t="shared" si="12"/>
        <v>0</v>
      </c>
      <c r="Z19" s="84">
        <f t="shared" si="12"/>
        <v>0</v>
      </c>
      <c r="AA19" s="84">
        <f t="shared" si="12"/>
        <v>0</v>
      </c>
      <c r="AB19" s="84">
        <f t="shared" si="12"/>
        <v>0</v>
      </c>
      <c r="AC19" s="84">
        <f t="shared" si="12"/>
        <v>0</v>
      </c>
      <c r="AD19" s="84">
        <f t="shared" si="12"/>
        <v>0</v>
      </c>
      <c r="AE19" s="84">
        <f t="shared" si="12"/>
        <v>0</v>
      </c>
      <c r="AF19" s="84">
        <f t="shared" si="12"/>
        <v>0</v>
      </c>
      <c r="AG19" s="84">
        <f t="shared" si="13"/>
        <v>0</v>
      </c>
      <c r="AH19" s="84">
        <f t="shared" si="13"/>
        <v>0</v>
      </c>
      <c r="AI19" s="84">
        <f t="shared" si="13"/>
        <v>0</v>
      </c>
      <c r="AJ19" s="84">
        <f t="shared" si="13"/>
        <v>0</v>
      </c>
      <c r="AK19" s="84">
        <f t="shared" si="13"/>
        <v>0</v>
      </c>
      <c r="AL19" s="84">
        <f t="shared" si="13"/>
        <v>0</v>
      </c>
      <c r="AM19" s="84">
        <f t="shared" si="13"/>
        <v>0</v>
      </c>
      <c r="AN19" s="84">
        <f t="shared" si="13"/>
        <v>0</v>
      </c>
      <c r="AO19" s="84">
        <f t="shared" si="13"/>
        <v>0</v>
      </c>
      <c r="AP19" s="84">
        <f t="shared" si="13"/>
        <v>0</v>
      </c>
      <c r="AQ19" s="84">
        <f t="shared" si="14"/>
        <v>0</v>
      </c>
      <c r="AR19" s="84">
        <f t="shared" si="14"/>
        <v>0</v>
      </c>
      <c r="AS19" s="84">
        <f t="shared" si="14"/>
        <v>0</v>
      </c>
      <c r="AT19" s="84">
        <f t="shared" si="14"/>
        <v>0</v>
      </c>
      <c r="AU19" s="84">
        <f t="shared" si="14"/>
        <v>0</v>
      </c>
      <c r="AV19" s="84">
        <f t="shared" si="14"/>
        <v>0</v>
      </c>
      <c r="AW19" s="84">
        <f t="shared" si="14"/>
        <v>0</v>
      </c>
      <c r="AX19" s="84">
        <f t="shared" si="14"/>
        <v>0</v>
      </c>
      <c r="AY19" s="84">
        <f t="shared" si="14"/>
        <v>0</v>
      </c>
      <c r="AZ19" s="84">
        <f t="shared" si="14"/>
        <v>0</v>
      </c>
    </row>
    <row r="20" spans="1:52" ht="15.75" x14ac:dyDescent="0.25">
      <c r="A20" s="82">
        <v>2</v>
      </c>
      <c r="B20" s="83">
        <v>4.3920000000000003</v>
      </c>
      <c r="C20" s="84">
        <f t="shared" si="10"/>
        <v>0</v>
      </c>
      <c r="D20" s="84">
        <f t="shared" si="10"/>
        <v>0</v>
      </c>
      <c r="E20" s="84">
        <f t="shared" si="10"/>
        <v>0</v>
      </c>
      <c r="F20" s="84">
        <f t="shared" si="10"/>
        <v>0</v>
      </c>
      <c r="G20" s="84">
        <f t="shared" si="10"/>
        <v>0</v>
      </c>
      <c r="H20" s="84">
        <f t="shared" si="10"/>
        <v>0</v>
      </c>
      <c r="I20" s="84">
        <f t="shared" si="10"/>
        <v>0</v>
      </c>
      <c r="J20" s="84">
        <f t="shared" si="10"/>
        <v>0</v>
      </c>
      <c r="K20" s="84">
        <f t="shared" si="10"/>
        <v>0</v>
      </c>
      <c r="L20" s="84">
        <f t="shared" si="10"/>
        <v>0</v>
      </c>
      <c r="M20" s="84">
        <f t="shared" si="11"/>
        <v>0</v>
      </c>
      <c r="N20" s="84">
        <f t="shared" si="11"/>
        <v>0</v>
      </c>
      <c r="O20" s="84">
        <f t="shared" si="11"/>
        <v>0</v>
      </c>
      <c r="P20" s="84">
        <f t="shared" si="11"/>
        <v>0</v>
      </c>
      <c r="Q20" s="84">
        <f t="shared" si="11"/>
        <v>0</v>
      </c>
      <c r="R20" s="84">
        <f t="shared" si="11"/>
        <v>0</v>
      </c>
      <c r="S20" s="84">
        <f t="shared" si="11"/>
        <v>0</v>
      </c>
      <c r="T20" s="84">
        <f t="shared" si="11"/>
        <v>0</v>
      </c>
      <c r="U20" s="84">
        <f t="shared" si="11"/>
        <v>0</v>
      </c>
      <c r="V20" s="84">
        <f t="shared" si="11"/>
        <v>0</v>
      </c>
      <c r="W20" s="84">
        <f t="shared" si="12"/>
        <v>0</v>
      </c>
      <c r="X20" s="84">
        <f t="shared" si="12"/>
        <v>0</v>
      </c>
      <c r="Y20" s="84">
        <f t="shared" si="12"/>
        <v>0</v>
      </c>
      <c r="Z20" s="84">
        <f t="shared" si="12"/>
        <v>0</v>
      </c>
      <c r="AA20" s="84">
        <f t="shared" si="12"/>
        <v>0</v>
      </c>
      <c r="AB20" s="84">
        <f t="shared" si="12"/>
        <v>0</v>
      </c>
      <c r="AC20" s="84">
        <f t="shared" si="12"/>
        <v>0</v>
      </c>
      <c r="AD20" s="84">
        <f t="shared" si="12"/>
        <v>0</v>
      </c>
      <c r="AE20" s="84">
        <f t="shared" si="12"/>
        <v>0</v>
      </c>
      <c r="AF20" s="84">
        <f t="shared" si="12"/>
        <v>0</v>
      </c>
      <c r="AG20" s="84">
        <f t="shared" si="13"/>
        <v>0</v>
      </c>
      <c r="AH20" s="84">
        <f t="shared" si="13"/>
        <v>0</v>
      </c>
      <c r="AI20" s="84">
        <f t="shared" si="13"/>
        <v>0</v>
      </c>
      <c r="AJ20" s="84">
        <f t="shared" si="13"/>
        <v>0</v>
      </c>
      <c r="AK20" s="84">
        <f t="shared" si="13"/>
        <v>0</v>
      </c>
      <c r="AL20" s="84">
        <f t="shared" si="13"/>
        <v>0</v>
      </c>
      <c r="AM20" s="84">
        <f t="shared" si="13"/>
        <v>0</v>
      </c>
      <c r="AN20" s="84">
        <f t="shared" si="13"/>
        <v>0</v>
      </c>
      <c r="AO20" s="84">
        <f t="shared" si="13"/>
        <v>0</v>
      </c>
      <c r="AP20" s="84">
        <f t="shared" si="13"/>
        <v>0</v>
      </c>
      <c r="AQ20" s="84">
        <f t="shared" si="14"/>
        <v>0</v>
      </c>
      <c r="AR20" s="84">
        <f t="shared" si="14"/>
        <v>0</v>
      </c>
      <c r="AS20" s="84">
        <f t="shared" si="14"/>
        <v>0</v>
      </c>
      <c r="AT20" s="84">
        <f t="shared" si="14"/>
        <v>0</v>
      </c>
      <c r="AU20" s="84">
        <f t="shared" si="14"/>
        <v>0</v>
      </c>
      <c r="AV20" s="84">
        <f t="shared" si="14"/>
        <v>0</v>
      </c>
      <c r="AW20" s="84">
        <f t="shared" si="14"/>
        <v>0</v>
      </c>
      <c r="AX20" s="84">
        <f t="shared" si="14"/>
        <v>0</v>
      </c>
      <c r="AY20" s="84">
        <f t="shared" si="14"/>
        <v>0</v>
      </c>
      <c r="AZ20" s="84">
        <f t="shared" si="14"/>
        <v>0</v>
      </c>
    </row>
    <row r="21" spans="1:52" ht="15.75" x14ac:dyDescent="0.25">
      <c r="A21" s="82">
        <v>3</v>
      </c>
      <c r="B21" s="83">
        <v>4.3879999999999999</v>
      </c>
      <c r="C21" s="84">
        <f t="shared" si="10"/>
        <v>0</v>
      </c>
      <c r="D21" s="84">
        <f t="shared" si="10"/>
        <v>0</v>
      </c>
      <c r="E21" s="84">
        <f t="shared" si="10"/>
        <v>0</v>
      </c>
      <c r="F21" s="84">
        <f t="shared" si="10"/>
        <v>0</v>
      </c>
      <c r="G21" s="84">
        <f t="shared" si="10"/>
        <v>0</v>
      </c>
      <c r="H21" s="84">
        <f t="shared" si="10"/>
        <v>0</v>
      </c>
      <c r="I21" s="84">
        <f t="shared" si="10"/>
        <v>0</v>
      </c>
      <c r="J21" s="84">
        <f t="shared" si="10"/>
        <v>0</v>
      </c>
      <c r="K21" s="84">
        <f t="shared" si="10"/>
        <v>0</v>
      </c>
      <c r="L21" s="84">
        <f t="shared" si="10"/>
        <v>0</v>
      </c>
      <c r="M21" s="84">
        <f t="shared" si="11"/>
        <v>0</v>
      </c>
      <c r="N21" s="84">
        <f t="shared" si="11"/>
        <v>0</v>
      </c>
      <c r="O21" s="84">
        <f t="shared" si="11"/>
        <v>0</v>
      </c>
      <c r="P21" s="84">
        <f t="shared" si="11"/>
        <v>0</v>
      </c>
      <c r="Q21" s="84">
        <f t="shared" si="11"/>
        <v>0</v>
      </c>
      <c r="R21" s="84">
        <f t="shared" si="11"/>
        <v>0</v>
      </c>
      <c r="S21" s="84">
        <f t="shared" si="11"/>
        <v>0</v>
      </c>
      <c r="T21" s="84">
        <f t="shared" si="11"/>
        <v>0</v>
      </c>
      <c r="U21" s="84">
        <f t="shared" si="11"/>
        <v>0</v>
      </c>
      <c r="V21" s="84">
        <f t="shared" si="11"/>
        <v>0</v>
      </c>
      <c r="W21" s="84">
        <f t="shared" si="12"/>
        <v>0</v>
      </c>
      <c r="X21" s="84">
        <f t="shared" si="12"/>
        <v>0</v>
      </c>
      <c r="Y21" s="84">
        <f t="shared" si="12"/>
        <v>0</v>
      </c>
      <c r="Z21" s="84">
        <f t="shared" si="12"/>
        <v>0</v>
      </c>
      <c r="AA21" s="84">
        <f t="shared" si="12"/>
        <v>0</v>
      </c>
      <c r="AB21" s="84">
        <f t="shared" si="12"/>
        <v>0</v>
      </c>
      <c r="AC21" s="84">
        <f t="shared" si="12"/>
        <v>0</v>
      </c>
      <c r="AD21" s="84">
        <f t="shared" si="12"/>
        <v>0</v>
      </c>
      <c r="AE21" s="84">
        <f t="shared" si="12"/>
        <v>0</v>
      </c>
      <c r="AF21" s="84">
        <f t="shared" si="12"/>
        <v>0</v>
      </c>
      <c r="AG21" s="84">
        <f t="shared" si="13"/>
        <v>0</v>
      </c>
      <c r="AH21" s="84">
        <f t="shared" si="13"/>
        <v>0</v>
      </c>
      <c r="AI21" s="84">
        <f t="shared" si="13"/>
        <v>0</v>
      </c>
      <c r="AJ21" s="84">
        <f t="shared" si="13"/>
        <v>0</v>
      </c>
      <c r="AK21" s="84">
        <f t="shared" si="13"/>
        <v>0</v>
      </c>
      <c r="AL21" s="84">
        <f t="shared" si="13"/>
        <v>0</v>
      </c>
      <c r="AM21" s="84">
        <f t="shared" si="13"/>
        <v>0</v>
      </c>
      <c r="AN21" s="84">
        <f t="shared" si="13"/>
        <v>0</v>
      </c>
      <c r="AO21" s="84">
        <f t="shared" si="13"/>
        <v>0</v>
      </c>
      <c r="AP21" s="84">
        <f t="shared" si="13"/>
        <v>0</v>
      </c>
      <c r="AQ21" s="84">
        <f t="shared" si="14"/>
        <v>0</v>
      </c>
      <c r="AR21" s="84">
        <f t="shared" si="14"/>
        <v>0</v>
      </c>
      <c r="AS21" s="84">
        <f t="shared" si="14"/>
        <v>0</v>
      </c>
      <c r="AT21" s="84">
        <f t="shared" si="14"/>
        <v>0</v>
      </c>
      <c r="AU21" s="84">
        <f t="shared" si="14"/>
        <v>0</v>
      </c>
      <c r="AV21" s="84">
        <f t="shared" si="14"/>
        <v>0</v>
      </c>
      <c r="AW21" s="84">
        <f t="shared" si="14"/>
        <v>0</v>
      </c>
      <c r="AX21" s="84">
        <f t="shared" si="14"/>
        <v>0</v>
      </c>
      <c r="AY21" s="84">
        <f t="shared" si="14"/>
        <v>0</v>
      </c>
      <c r="AZ21" s="84">
        <f t="shared" si="14"/>
        <v>0</v>
      </c>
    </row>
    <row r="22" spans="1:52" ht="15.75" x14ac:dyDescent="0.25">
      <c r="A22" s="82">
        <v>4</v>
      </c>
      <c r="B22" s="83">
        <v>4.3840000000000003</v>
      </c>
      <c r="C22" s="84">
        <f t="shared" si="10"/>
        <v>0</v>
      </c>
      <c r="D22" s="84">
        <f t="shared" si="10"/>
        <v>4.3840000000000003</v>
      </c>
      <c r="E22" s="84">
        <f t="shared" si="10"/>
        <v>4.3840000000000003</v>
      </c>
      <c r="F22" s="84">
        <f t="shared" si="10"/>
        <v>4.3840000000000003</v>
      </c>
      <c r="G22" s="84">
        <f t="shared" si="10"/>
        <v>4.3840000000000003</v>
      </c>
      <c r="H22" s="84">
        <f t="shared" si="10"/>
        <v>4.3840000000000003</v>
      </c>
      <c r="I22" s="84">
        <f t="shared" si="10"/>
        <v>4.3840000000000003</v>
      </c>
      <c r="J22" s="84">
        <f t="shared" si="10"/>
        <v>4.3840000000000003</v>
      </c>
      <c r="K22" s="84">
        <f t="shared" si="10"/>
        <v>4.3840000000000003</v>
      </c>
      <c r="L22" s="84">
        <f t="shared" si="10"/>
        <v>4.3840000000000003</v>
      </c>
      <c r="M22" s="84">
        <f t="shared" si="11"/>
        <v>4.3840000000000003</v>
      </c>
      <c r="N22" s="84">
        <f t="shared" si="11"/>
        <v>4.3840000000000003</v>
      </c>
      <c r="O22" s="84">
        <f t="shared" si="11"/>
        <v>4.3840000000000003</v>
      </c>
      <c r="P22" s="84">
        <f t="shared" si="11"/>
        <v>4.3840000000000003</v>
      </c>
      <c r="Q22" s="84">
        <f t="shared" si="11"/>
        <v>4.3840000000000003</v>
      </c>
      <c r="R22" s="84">
        <f t="shared" si="11"/>
        <v>4.3840000000000003</v>
      </c>
      <c r="S22" s="84">
        <f t="shared" si="11"/>
        <v>4.3840000000000003</v>
      </c>
      <c r="T22" s="84">
        <f t="shared" si="11"/>
        <v>4.3840000000000003</v>
      </c>
      <c r="U22" s="84">
        <f t="shared" si="11"/>
        <v>4.3840000000000003</v>
      </c>
      <c r="V22" s="84">
        <f t="shared" si="11"/>
        <v>4.3840000000000003</v>
      </c>
      <c r="W22" s="84">
        <f t="shared" si="12"/>
        <v>4.3840000000000003</v>
      </c>
      <c r="X22" s="84">
        <f t="shared" si="12"/>
        <v>4.3840000000000003</v>
      </c>
      <c r="Y22" s="84">
        <f t="shared" si="12"/>
        <v>4.3840000000000003</v>
      </c>
      <c r="Z22" s="84">
        <f t="shared" si="12"/>
        <v>4.3840000000000003</v>
      </c>
      <c r="AA22" s="84">
        <f t="shared" si="12"/>
        <v>4.3840000000000003</v>
      </c>
      <c r="AB22" s="84">
        <f t="shared" si="12"/>
        <v>4.3840000000000003</v>
      </c>
      <c r="AC22" s="84">
        <f t="shared" si="12"/>
        <v>4.3840000000000003</v>
      </c>
      <c r="AD22" s="84">
        <f t="shared" si="12"/>
        <v>4.3840000000000003</v>
      </c>
      <c r="AE22" s="84">
        <f t="shared" si="12"/>
        <v>4.3840000000000003</v>
      </c>
      <c r="AF22" s="84">
        <f t="shared" si="12"/>
        <v>4.3840000000000003</v>
      </c>
      <c r="AG22" s="84">
        <f t="shared" si="13"/>
        <v>4.3840000000000003</v>
      </c>
      <c r="AH22" s="84">
        <f t="shared" si="13"/>
        <v>4.3840000000000003</v>
      </c>
      <c r="AI22" s="84">
        <f t="shared" si="13"/>
        <v>4.3840000000000003</v>
      </c>
      <c r="AJ22" s="84">
        <f t="shared" si="13"/>
        <v>4.3840000000000003</v>
      </c>
      <c r="AK22" s="84">
        <f t="shared" si="13"/>
        <v>4.3840000000000003</v>
      </c>
      <c r="AL22" s="84">
        <f t="shared" si="13"/>
        <v>4.3840000000000003</v>
      </c>
      <c r="AM22" s="84">
        <f t="shared" si="13"/>
        <v>4.3840000000000003</v>
      </c>
      <c r="AN22" s="84">
        <f t="shared" si="13"/>
        <v>4.3840000000000003</v>
      </c>
      <c r="AO22" s="84">
        <f t="shared" si="13"/>
        <v>4.3840000000000003</v>
      </c>
      <c r="AP22" s="84">
        <f t="shared" si="13"/>
        <v>4.3840000000000003</v>
      </c>
      <c r="AQ22" s="84">
        <f t="shared" si="14"/>
        <v>4.3840000000000003</v>
      </c>
      <c r="AR22" s="84">
        <f t="shared" si="14"/>
        <v>4.3840000000000003</v>
      </c>
      <c r="AS22" s="84">
        <f t="shared" si="14"/>
        <v>4.3840000000000003</v>
      </c>
      <c r="AT22" s="84">
        <f t="shared" si="14"/>
        <v>4.3840000000000003</v>
      </c>
      <c r="AU22" s="84">
        <f t="shared" si="14"/>
        <v>4.3840000000000003</v>
      </c>
      <c r="AV22" s="84">
        <f t="shared" si="14"/>
        <v>4.3840000000000003</v>
      </c>
      <c r="AW22" s="84">
        <f t="shared" si="14"/>
        <v>4.3840000000000003</v>
      </c>
      <c r="AX22" s="84">
        <f t="shared" si="14"/>
        <v>4.3840000000000003</v>
      </c>
      <c r="AY22" s="84">
        <f t="shared" si="14"/>
        <v>0</v>
      </c>
      <c r="AZ22" s="84">
        <f t="shared" si="14"/>
        <v>4.3840000000000003</v>
      </c>
    </row>
    <row r="23" spans="1:52" ht="15.75" x14ac:dyDescent="0.25">
      <c r="A23" s="82">
        <v>5</v>
      </c>
      <c r="B23" s="83">
        <v>4.38</v>
      </c>
      <c r="C23" s="84">
        <f t="shared" si="10"/>
        <v>0</v>
      </c>
      <c r="D23" s="84">
        <f t="shared" si="10"/>
        <v>4.38</v>
      </c>
      <c r="E23" s="84">
        <f t="shared" si="10"/>
        <v>4.38</v>
      </c>
      <c r="F23" s="84">
        <f t="shared" si="10"/>
        <v>4.38</v>
      </c>
      <c r="G23" s="84">
        <f t="shared" si="10"/>
        <v>4.38</v>
      </c>
      <c r="H23" s="84">
        <f t="shared" si="10"/>
        <v>4.38</v>
      </c>
      <c r="I23" s="84">
        <f t="shared" si="10"/>
        <v>4.38</v>
      </c>
      <c r="J23" s="84">
        <f t="shared" si="10"/>
        <v>4.38</v>
      </c>
      <c r="K23" s="84">
        <f t="shared" si="10"/>
        <v>4.38</v>
      </c>
      <c r="L23" s="84">
        <f t="shared" si="10"/>
        <v>4.38</v>
      </c>
      <c r="M23" s="84">
        <f t="shared" si="11"/>
        <v>4.38</v>
      </c>
      <c r="N23" s="84">
        <f t="shared" si="11"/>
        <v>4.38</v>
      </c>
      <c r="O23" s="84">
        <f t="shared" si="11"/>
        <v>4.38</v>
      </c>
      <c r="P23" s="84">
        <f t="shared" si="11"/>
        <v>4.38</v>
      </c>
      <c r="Q23" s="84">
        <f t="shared" si="11"/>
        <v>4.38</v>
      </c>
      <c r="R23" s="84">
        <f t="shared" si="11"/>
        <v>4.38</v>
      </c>
      <c r="S23" s="84">
        <f t="shared" si="11"/>
        <v>4.38</v>
      </c>
      <c r="T23" s="84">
        <f t="shared" si="11"/>
        <v>4.38</v>
      </c>
      <c r="U23" s="84">
        <f t="shared" si="11"/>
        <v>4.38</v>
      </c>
      <c r="V23" s="84">
        <f t="shared" si="11"/>
        <v>4.38</v>
      </c>
      <c r="W23" s="84">
        <f t="shared" si="12"/>
        <v>4.38</v>
      </c>
      <c r="X23" s="84">
        <f t="shared" si="12"/>
        <v>4.38</v>
      </c>
      <c r="Y23" s="84">
        <f t="shared" si="12"/>
        <v>4.38</v>
      </c>
      <c r="Z23" s="84">
        <f t="shared" si="12"/>
        <v>4.38</v>
      </c>
      <c r="AA23" s="84">
        <f t="shared" si="12"/>
        <v>4.38</v>
      </c>
      <c r="AB23" s="84">
        <f t="shared" si="12"/>
        <v>4.38</v>
      </c>
      <c r="AC23" s="84">
        <f t="shared" si="12"/>
        <v>4.38</v>
      </c>
      <c r="AD23" s="84">
        <f t="shared" si="12"/>
        <v>4.38</v>
      </c>
      <c r="AE23" s="84">
        <f t="shared" si="12"/>
        <v>4.38</v>
      </c>
      <c r="AF23" s="84">
        <f t="shared" si="12"/>
        <v>4.38</v>
      </c>
      <c r="AG23" s="84">
        <f t="shared" si="13"/>
        <v>4.38</v>
      </c>
      <c r="AH23" s="84">
        <f t="shared" si="13"/>
        <v>4.38</v>
      </c>
      <c r="AI23" s="84">
        <f t="shared" si="13"/>
        <v>4.38</v>
      </c>
      <c r="AJ23" s="84">
        <f t="shared" si="13"/>
        <v>4.38</v>
      </c>
      <c r="AK23" s="84">
        <f t="shared" si="13"/>
        <v>4.38</v>
      </c>
      <c r="AL23" s="84">
        <f t="shared" si="13"/>
        <v>4.38</v>
      </c>
      <c r="AM23" s="84">
        <f t="shared" si="13"/>
        <v>4.38</v>
      </c>
      <c r="AN23" s="84">
        <f t="shared" si="13"/>
        <v>4.38</v>
      </c>
      <c r="AO23" s="84">
        <f t="shared" si="13"/>
        <v>4.38</v>
      </c>
      <c r="AP23" s="84">
        <f t="shared" si="13"/>
        <v>4.38</v>
      </c>
      <c r="AQ23" s="84">
        <f t="shared" si="14"/>
        <v>4.38</v>
      </c>
      <c r="AR23" s="84">
        <f t="shared" si="14"/>
        <v>4.38</v>
      </c>
      <c r="AS23" s="84">
        <f t="shared" si="14"/>
        <v>4.38</v>
      </c>
      <c r="AT23" s="84">
        <f t="shared" si="14"/>
        <v>4.38</v>
      </c>
      <c r="AU23" s="84">
        <f t="shared" si="14"/>
        <v>4.38</v>
      </c>
      <c r="AV23" s="84">
        <f t="shared" si="14"/>
        <v>4.38</v>
      </c>
      <c r="AW23" s="84">
        <f t="shared" si="14"/>
        <v>4.38</v>
      </c>
      <c r="AX23" s="84">
        <f t="shared" si="14"/>
        <v>4.38</v>
      </c>
      <c r="AY23" s="84">
        <f t="shared" si="14"/>
        <v>0</v>
      </c>
      <c r="AZ23" s="84">
        <f t="shared" si="14"/>
        <v>4.38</v>
      </c>
    </row>
    <row r="24" spans="1:52" ht="15.75" x14ac:dyDescent="0.25">
      <c r="A24" s="82">
        <v>6</v>
      </c>
      <c r="B24" s="85">
        <v>4.3760000000000003</v>
      </c>
      <c r="C24" s="84">
        <f t="shared" si="10"/>
        <v>0</v>
      </c>
      <c r="D24" s="84">
        <f t="shared" si="10"/>
        <v>0</v>
      </c>
      <c r="E24" s="84">
        <f t="shared" si="10"/>
        <v>0</v>
      </c>
      <c r="F24" s="84">
        <f t="shared" si="10"/>
        <v>0</v>
      </c>
      <c r="G24" s="84">
        <f t="shared" si="10"/>
        <v>0</v>
      </c>
      <c r="H24" s="84">
        <f t="shared" si="10"/>
        <v>0</v>
      </c>
      <c r="I24" s="84">
        <f t="shared" si="10"/>
        <v>0</v>
      </c>
      <c r="J24" s="84">
        <f t="shared" si="10"/>
        <v>0</v>
      </c>
      <c r="K24" s="84">
        <f t="shared" si="10"/>
        <v>0</v>
      </c>
      <c r="L24" s="84">
        <f t="shared" si="10"/>
        <v>0</v>
      </c>
      <c r="M24" s="84">
        <f t="shared" si="11"/>
        <v>0</v>
      </c>
      <c r="N24" s="84">
        <f t="shared" si="11"/>
        <v>0</v>
      </c>
      <c r="O24" s="84">
        <f t="shared" si="11"/>
        <v>0</v>
      </c>
      <c r="P24" s="84">
        <f t="shared" si="11"/>
        <v>0</v>
      </c>
      <c r="Q24" s="84">
        <f t="shared" si="11"/>
        <v>0</v>
      </c>
      <c r="R24" s="84">
        <f t="shared" si="11"/>
        <v>0</v>
      </c>
      <c r="S24" s="84">
        <f t="shared" si="11"/>
        <v>0</v>
      </c>
      <c r="T24" s="84">
        <f t="shared" si="11"/>
        <v>0</v>
      </c>
      <c r="U24" s="84">
        <f t="shared" si="11"/>
        <v>0</v>
      </c>
      <c r="V24" s="84">
        <f t="shared" si="11"/>
        <v>0</v>
      </c>
      <c r="W24" s="84">
        <f t="shared" si="12"/>
        <v>0</v>
      </c>
      <c r="X24" s="84">
        <f t="shared" si="12"/>
        <v>0</v>
      </c>
      <c r="Y24" s="84">
        <f t="shared" si="12"/>
        <v>0</v>
      </c>
      <c r="Z24" s="84">
        <f t="shared" si="12"/>
        <v>0</v>
      </c>
      <c r="AA24" s="84">
        <f t="shared" si="12"/>
        <v>0</v>
      </c>
      <c r="AB24" s="84">
        <f t="shared" si="12"/>
        <v>0</v>
      </c>
      <c r="AC24" s="84">
        <f t="shared" si="12"/>
        <v>0</v>
      </c>
      <c r="AD24" s="84">
        <f t="shared" si="12"/>
        <v>0</v>
      </c>
      <c r="AE24" s="84">
        <f t="shared" si="12"/>
        <v>0</v>
      </c>
      <c r="AF24" s="84">
        <f t="shared" si="12"/>
        <v>0</v>
      </c>
      <c r="AG24" s="84">
        <f t="shared" si="13"/>
        <v>0</v>
      </c>
      <c r="AH24" s="84">
        <f t="shared" si="13"/>
        <v>0</v>
      </c>
      <c r="AI24" s="84">
        <f t="shared" si="13"/>
        <v>0</v>
      </c>
      <c r="AJ24" s="84">
        <f t="shared" si="13"/>
        <v>0</v>
      </c>
      <c r="AK24" s="84">
        <f t="shared" si="13"/>
        <v>0</v>
      </c>
      <c r="AL24" s="84">
        <f t="shared" si="13"/>
        <v>0</v>
      </c>
      <c r="AM24" s="84">
        <f t="shared" si="13"/>
        <v>0</v>
      </c>
      <c r="AN24" s="84">
        <f t="shared" si="13"/>
        <v>0</v>
      </c>
      <c r="AO24" s="84">
        <f t="shared" si="13"/>
        <v>0</v>
      </c>
      <c r="AP24" s="84">
        <f t="shared" si="13"/>
        <v>0</v>
      </c>
      <c r="AQ24" s="84">
        <f t="shared" si="14"/>
        <v>0</v>
      </c>
      <c r="AR24" s="84">
        <f t="shared" si="14"/>
        <v>0</v>
      </c>
      <c r="AS24" s="84">
        <f t="shared" si="14"/>
        <v>0</v>
      </c>
      <c r="AT24" s="84">
        <f t="shared" si="14"/>
        <v>0</v>
      </c>
      <c r="AU24" s="84">
        <f t="shared" si="14"/>
        <v>0</v>
      </c>
      <c r="AV24" s="84">
        <f t="shared" si="14"/>
        <v>0</v>
      </c>
      <c r="AW24" s="84">
        <f t="shared" si="14"/>
        <v>0</v>
      </c>
      <c r="AX24" s="84">
        <f t="shared" si="14"/>
        <v>0</v>
      </c>
      <c r="AY24" s="84">
        <f t="shared" si="14"/>
        <v>0</v>
      </c>
      <c r="AZ24" s="84">
        <f t="shared" si="14"/>
        <v>0</v>
      </c>
    </row>
    <row r="25" spans="1:52" ht="15.75" x14ac:dyDescent="0.25">
      <c r="A25" s="82">
        <v>7</v>
      </c>
      <c r="B25" s="83">
        <v>4.3719999999999999</v>
      </c>
      <c r="C25" s="84">
        <f t="shared" si="10"/>
        <v>0</v>
      </c>
      <c r="D25" s="84">
        <f t="shared" si="10"/>
        <v>0</v>
      </c>
      <c r="E25" s="84">
        <f t="shared" si="10"/>
        <v>0</v>
      </c>
      <c r="F25" s="84">
        <f t="shared" si="10"/>
        <v>0</v>
      </c>
      <c r="G25" s="84">
        <f t="shared" si="10"/>
        <v>0</v>
      </c>
      <c r="H25" s="84">
        <f t="shared" si="10"/>
        <v>0</v>
      </c>
      <c r="I25" s="84">
        <f t="shared" si="10"/>
        <v>0</v>
      </c>
      <c r="J25" s="84">
        <f t="shared" si="10"/>
        <v>0</v>
      </c>
      <c r="K25" s="84">
        <f t="shared" si="10"/>
        <v>0</v>
      </c>
      <c r="L25" s="84">
        <f t="shared" si="10"/>
        <v>0</v>
      </c>
      <c r="M25" s="84">
        <f t="shared" si="11"/>
        <v>0</v>
      </c>
      <c r="N25" s="84">
        <f t="shared" si="11"/>
        <v>0</v>
      </c>
      <c r="O25" s="84">
        <f t="shared" si="11"/>
        <v>0</v>
      </c>
      <c r="P25" s="84">
        <f t="shared" si="11"/>
        <v>0</v>
      </c>
      <c r="Q25" s="84">
        <f t="shared" si="11"/>
        <v>0</v>
      </c>
      <c r="R25" s="84">
        <f t="shared" si="11"/>
        <v>0</v>
      </c>
      <c r="S25" s="84">
        <f t="shared" si="11"/>
        <v>0</v>
      </c>
      <c r="T25" s="84">
        <f t="shared" si="11"/>
        <v>0</v>
      </c>
      <c r="U25" s="84">
        <f t="shared" si="11"/>
        <v>0</v>
      </c>
      <c r="V25" s="84">
        <f t="shared" si="11"/>
        <v>0</v>
      </c>
      <c r="W25" s="84">
        <f t="shared" si="12"/>
        <v>0</v>
      </c>
      <c r="X25" s="84">
        <f t="shared" si="12"/>
        <v>0</v>
      </c>
      <c r="Y25" s="84">
        <f t="shared" si="12"/>
        <v>0</v>
      </c>
      <c r="Z25" s="84">
        <f t="shared" si="12"/>
        <v>0</v>
      </c>
      <c r="AA25" s="84">
        <f t="shared" si="12"/>
        <v>0</v>
      </c>
      <c r="AB25" s="84">
        <f t="shared" si="12"/>
        <v>0</v>
      </c>
      <c r="AC25" s="84">
        <f t="shared" si="12"/>
        <v>0</v>
      </c>
      <c r="AD25" s="84">
        <f t="shared" si="12"/>
        <v>0</v>
      </c>
      <c r="AE25" s="84">
        <f t="shared" si="12"/>
        <v>0</v>
      </c>
      <c r="AF25" s="84">
        <f t="shared" si="12"/>
        <v>0</v>
      </c>
      <c r="AG25" s="84">
        <f t="shared" si="13"/>
        <v>0</v>
      </c>
      <c r="AH25" s="84">
        <f t="shared" si="13"/>
        <v>0</v>
      </c>
      <c r="AI25" s="84">
        <f t="shared" si="13"/>
        <v>0</v>
      </c>
      <c r="AJ25" s="84">
        <f t="shared" si="13"/>
        <v>0</v>
      </c>
      <c r="AK25" s="84">
        <f t="shared" si="13"/>
        <v>0</v>
      </c>
      <c r="AL25" s="84">
        <f t="shared" si="13"/>
        <v>0</v>
      </c>
      <c r="AM25" s="84">
        <f t="shared" si="13"/>
        <v>0</v>
      </c>
      <c r="AN25" s="84">
        <f t="shared" si="13"/>
        <v>0</v>
      </c>
      <c r="AO25" s="84">
        <f t="shared" si="13"/>
        <v>0</v>
      </c>
      <c r="AP25" s="84">
        <f t="shared" si="13"/>
        <v>0</v>
      </c>
      <c r="AQ25" s="84">
        <f t="shared" si="14"/>
        <v>0</v>
      </c>
      <c r="AR25" s="84">
        <f t="shared" si="14"/>
        <v>0</v>
      </c>
      <c r="AS25" s="84">
        <f t="shared" si="14"/>
        <v>0</v>
      </c>
      <c r="AT25" s="84">
        <f t="shared" si="14"/>
        <v>0</v>
      </c>
      <c r="AU25" s="84">
        <f t="shared" si="14"/>
        <v>0</v>
      </c>
      <c r="AV25" s="84">
        <f t="shared" si="14"/>
        <v>0</v>
      </c>
      <c r="AW25" s="84">
        <f t="shared" si="14"/>
        <v>0</v>
      </c>
      <c r="AX25" s="84">
        <f t="shared" si="14"/>
        <v>0</v>
      </c>
      <c r="AY25" s="84">
        <f t="shared" si="14"/>
        <v>0</v>
      </c>
      <c r="AZ25" s="84">
        <f t="shared" si="14"/>
        <v>0</v>
      </c>
    </row>
    <row r="26" spans="1:52" ht="15.75" x14ac:dyDescent="0.25">
      <c r="A26" s="82">
        <v>8</v>
      </c>
      <c r="B26" s="83">
        <v>4.3680000000000003</v>
      </c>
      <c r="C26" s="84">
        <f t="shared" si="10"/>
        <v>0</v>
      </c>
      <c r="D26" s="84">
        <f t="shared" si="10"/>
        <v>0</v>
      </c>
      <c r="E26" s="84">
        <f t="shared" si="10"/>
        <v>0</v>
      </c>
      <c r="F26" s="84">
        <f t="shared" si="10"/>
        <v>0</v>
      </c>
      <c r="G26" s="84">
        <f t="shared" si="10"/>
        <v>0</v>
      </c>
      <c r="H26" s="84">
        <f t="shared" si="10"/>
        <v>0</v>
      </c>
      <c r="I26" s="84">
        <f t="shared" si="10"/>
        <v>0</v>
      </c>
      <c r="J26" s="84">
        <f t="shared" si="10"/>
        <v>0</v>
      </c>
      <c r="K26" s="84">
        <f t="shared" si="10"/>
        <v>0</v>
      </c>
      <c r="L26" s="84">
        <f t="shared" si="10"/>
        <v>0</v>
      </c>
      <c r="M26" s="84">
        <f t="shared" si="11"/>
        <v>0</v>
      </c>
      <c r="N26" s="84">
        <f t="shared" si="11"/>
        <v>0</v>
      </c>
      <c r="O26" s="84">
        <f t="shared" si="11"/>
        <v>0</v>
      </c>
      <c r="P26" s="84">
        <f t="shared" si="11"/>
        <v>0</v>
      </c>
      <c r="Q26" s="84">
        <f t="shared" si="11"/>
        <v>0</v>
      </c>
      <c r="R26" s="84">
        <f t="shared" si="11"/>
        <v>0</v>
      </c>
      <c r="S26" s="84">
        <f t="shared" si="11"/>
        <v>0</v>
      </c>
      <c r="T26" s="84">
        <f t="shared" si="11"/>
        <v>0</v>
      </c>
      <c r="U26" s="84">
        <f t="shared" si="11"/>
        <v>0</v>
      </c>
      <c r="V26" s="84">
        <f t="shared" si="11"/>
        <v>0</v>
      </c>
      <c r="W26" s="84">
        <f t="shared" si="12"/>
        <v>0</v>
      </c>
      <c r="X26" s="84">
        <f t="shared" si="12"/>
        <v>0</v>
      </c>
      <c r="Y26" s="84">
        <f t="shared" si="12"/>
        <v>0</v>
      </c>
      <c r="Z26" s="84">
        <f t="shared" si="12"/>
        <v>0</v>
      </c>
      <c r="AA26" s="84">
        <f t="shared" si="12"/>
        <v>0</v>
      </c>
      <c r="AB26" s="84">
        <f t="shared" si="12"/>
        <v>0</v>
      </c>
      <c r="AC26" s="84">
        <f t="shared" si="12"/>
        <v>0</v>
      </c>
      <c r="AD26" s="84">
        <f t="shared" si="12"/>
        <v>0</v>
      </c>
      <c r="AE26" s="84">
        <f t="shared" si="12"/>
        <v>0</v>
      </c>
      <c r="AF26" s="84">
        <f t="shared" si="12"/>
        <v>0</v>
      </c>
      <c r="AG26" s="84">
        <f t="shared" si="13"/>
        <v>0</v>
      </c>
      <c r="AH26" s="84">
        <f t="shared" si="13"/>
        <v>0</v>
      </c>
      <c r="AI26" s="84">
        <f t="shared" si="13"/>
        <v>0</v>
      </c>
      <c r="AJ26" s="84">
        <f t="shared" si="13"/>
        <v>0</v>
      </c>
      <c r="AK26" s="84">
        <f t="shared" si="13"/>
        <v>0</v>
      </c>
      <c r="AL26" s="84">
        <f t="shared" si="13"/>
        <v>0</v>
      </c>
      <c r="AM26" s="84">
        <f t="shared" si="13"/>
        <v>0</v>
      </c>
      <c r="AN26" s="84">
        <f t="shared" si="13"/>
        <v>0</v>
      </c>
      <c r="AO26" s="84">
        <f t="shared" si="13"/>
        <v>0</v>
      </c>
      <c r="AP26" s="84">
        <f t="shared" si="13"/>
        <v>0</v>
      </c>
      <c r="AQ26" s="84">
        <f t="shared" si="14"/>
        <v>0</v>
      </c>
      <c r="AR26" s="84">
        <f t="shared" si="14"/>
        <v>0</v>
      </c>
      <c r="AS26" s="84">
        <f t="shared" si="14"/>
        <v>0</v>
      </c>
      <c r="AT26" s="84">
        <f t="shared" si="14"/>
        <v>0</v>
      </c>
      <c r="AU26" s="84">
        <f t="shared" si="14"/>
        <v>0</v>
      </c>
      <c r="AV26" s="84">
        <f t="shared" si="14"/>
        <v>0</v>
      </c>
      <c r="AW26" s="84">
        <f t="shared" si="14"/>
        <v>0</v>
      </c>
      <c r="AX26" s="84">
        <f t="shared" si="14"/>
        <v>0</v>
      </c>
      <c r="AY26" s="84">
        <f t="shared" si="14"/>
        <v>0</v>
      </c>
      <c r="AZ26" s="84">
        <f t="shared" si="14"/>
        <v>0</v>
      </c>
    </row>
    <row r="27" spans="1:52" ht="15.75" x14ac:dyDescent="0.25">
      <c r="A27" s="82">
        <v>9</v>
      </c>
      <c r="B27" s="83">
        <v>4.3639999999999999</v>
      </c>
      <c r="C27" s="84">
        <f t="shared" si="10"/>
        <v>0</v>
      </c>
      <c r="D27" s="84">
        <f t="shared" si="10"/>
        <v>0</v>
      </c>
      <c r="E27" s="84">
        <f t="shared" si="10"/>
        <v>0</v>
      </c>
      <c r="F27" s="84">
        <f t="shared" si="10"/>
        <v>0</v>
      </c>
      <c r="G27" s="84">
        <f t="shared" si="10"/>
        <v>0</v>
      </c>
      <c r="H27" s="84">
        <f t="shared" si="10"/>
        <v>0</v>
      </c>
      <c r="I27" s="84">
        <f t="shared" si="10"/>
        <v>0</v>
      </c>
      <c r="J27" s="84">
        <f t="shared" si="10"/>
        <v>0</v>
      </c>
      <c r="K27" s="84">
        <f t="shared" si="10"/>
        <v>0</v>
      </c>
      <c r="L27" s="84">
        <f t="shared" si="10"/>
        <v>0</v>
      </c>
      <c r="M27" s="84">
        <f t="shared" si="11"/>
        <v>0</v>
      </c>
      <c r="N27" s="84">
        <f t="shared" si="11"/>
        <v>0</v>
      </c>
      <c r="O27" s="84">
        <f t="shared" si="11"/>
        <v>0</v>
      </c>
      <c r="P27" s="84">
        <f t="shared" si="11"/>
        <v>0</v>
      </c>
      <c r="Q27" s="84">
        <f t="shared" si="11"/>
        <v>0</v>
      </c>
      <c r="R27" s="84">
        <f t="shared" si="11"/>
        <v>0</v>
      </c>
      <c r="S27" s="84">
        <f t="shared" si="11"/>
        <v>0</v>
      </c>
      <c r="T27" s="84">
        <f t="shared" si="11"/>
        <v>0</v>
      </c>
      <c r="U27" s="84">
        <f t="shared" si="11"/>
        <v>0</v>
      </c>
      <c r="V27" s="84">
        <f t="shared" si="11"/>
        <v>0</v>
      </c>
      <c r="W27" s="84">
        <f t="shared" si="12"/>
        <v>0</v>
      </c>
      <c r="X27" s="84">
        <f t="shared" si="12"/>
        <v>0</v>
      </c>
      <c r="Y27" s="84">
        <f t="shared" si="12"/>
        <v>0</v>
      </c>
      <c r="Z27" s="84">
        <f t="shared" si="12"/>
        <v>0</v>
      </c>
      <c r="AA27" s="84">
        <f t="shared" si="12"/>
        <v>0</v>
      </c>
      <c r="AB27" s="84">
        <f t="shared" si="12"/>
        <v>0</v>
      </c>
      <c r="AC27" s="84">
        <f t="shared" si="12"/>
        <v>0</v>
      </c>
      <c r="AD27" s="84">
        <f t="shared" si="12"/>
        <v>0</v>
      </c>
      <c r="AE27" s="84">
        <f t="shared" si="12"/>
        <v>0</v>
      </c>
      <c r="AF27" s="84">
        <f t="shared" si="12"/>
        <v>0</v>
      </c>
      <c r="AG27" s="84">
        <f t="shared" si="13"/>
        <v>0</v>
      </c>
      <c r="AH27" s="84">
        <f t="shared" si="13"/>
        <v>0</v>
      </c>
      <c r="AI27" s="84">
        <f t="shared" si="13"/>
        <v>0</v>
      </c>
      <c r="AJ27" s="84">
        <f t="shared" si="13"/>
        <v>0</v>
      </c>
      <c r="AK27" s="84">
        <f t="shared" si="13"/>
        <v>0</v>
      </c>
      <c r="AL27" s="84">
        <f t="shared" si="13"/>
        <v>0</v>
      </c>
      <c r="AM27" s="84">
        <f t="shared" si="13"/>
        <v>0</v>
      </c>
      <c r="AN27" s="84">
        <f t="shared" si="13"/>
        <v>0</v>
      </c>
      <c r="AO27" s="84">
        <f t="shared" si="13"/>
        <v>0</v>
      </c>
      <c r="AP27" s="84">
        <f t="shared" si="13"/>
        <v>0</v>
      </c>
      <c r="AQ27" s="84">
        <f t="shared" si="14"/>
        <v>0</v>
      </c>
      <c r="AR27" s="84">
        <f t="shared" si="14"/>
        <v>0</v>
      </c>
      <c r="AS27" s="84">
        <f t="shared" si="14"/>
        <v>0</v>
      </c>
      <c r="AT27" s="84">
        <f t="shared" si="14"/>
        <v>0</v>
      </c>
      <c r="AU27" s="84">
        <f t="shared" si="14"/>
        <v>0</v>
      </c>
      <c r="AV27" s="84">
        <f t="shared" si="14"/>
        <v>0</v>
      </c>
      <c r="AW27" s="84">
        <f t="shared" si="14"/>
        <v>0</v>
      </c>
      <c r="AX27" s="84">
        <f t="shared" si="14"/>
        <v>0</v>
      </c>
      <c r="AY27" s="84">
        <f t="shared" si="14"/>
        <v>0</v>
      </c>
      <c r="AZ27" s="84">
        <f t="shared" si="14"/>
        <v>0</v>
      </c>
    </row>
    <row r="28" spans="1:52" ht="15.75" x14ac:dyDescent="0.25">
      <c r="A28" s="82">
        <v>10</v>
      </c>
      <c r="B28" s="85">
        <v>4.3600000000000003</v>
      </c>
      <c r="C28" s="84">
        <f t="shared" ref="C28:L37" si="15">IF(( (ABS(ABS(C$10)-$A28)))&lt;1,$B28,0)</f>
        <v>0</v>
      </c>
      <c r="D28" s="84">
        <f t="shared" si="15"/>
        <v>0</v>
      </c>
      <c r="E28" s="84">
        <f t="shared" si="15"/>
        <v>0</v>
      </c>
      <c r="F28" s="84">
        <f t="shared" si="15"/>
        <v>0</v>
      </c>
      <c r="G28" s="84">
        <f t="shared" si="15"/>
        <v>0</v>
      </c>
      <c r="H28" s="84">
        <f t="shared" si="15"/>
        <v>0</v>
      </c>
      <c r="I28" s="84">
        <f t="shared" si="15"/>
        <v>0</v>
      </c>
      <c r="J28" s="84">
        <f t="shared" si="15"/>
        <v>0</v>
      </c>
      <c r="K28" s="84">
        <f t="shared" si="15"/>
        <v>0</v>
      </c>
      <c r="L28" s="84">
        <f t="shared" si="15"/>
        <v>0</v>
      </c>
      <c r="M28" s="84">
        <f t="shared" ref="M28:V37" si="16">IF(( (ABS(ABS(M$10)-$A28)))&lt;1,$B28,0)</f>
        <v>0</v>
      </c>
      <c r="N28" s="84">
        <f t="shared" si="16"/>
        <v>0</v>
      </c>
      <c r="O28" s="84">
        <f t="shared" si="16"/>
        <v>0</v>
      </c>
      <c r="P28" s="84">
        <f t="shared" si="16"/>
        <v>0</v>
      </c>
      <c r="Q28" s="84">
        <f t="shared" si="16"/>
        <v>0</v>
      </c>
      <c r="R28" s="84">
        <f t="shared" si="16"/>
        <v>0</v>
      </c>
      <c r="S28" s="84">
        <f t="shared" si="16"/>
        <v>0</v>
      </c>
      <c r="T28" s="84">
        <f t="shared" si="16"/>
        <v>0</v>
      </c>
      <c r="U28" s="84">
        <f t="shared" si="16"/>
        <v>0</v>
      </c>
      <c r="V28" s="84">
        <f t="shared" si="16"/>
        <v>0</v>
      </c>
      <c r="W28" s="84">
        <f t="shared" ref="W28:AF37" si="17">IF(( (ABS(ABS(W$10)-$A28)))&lt;1,$B28,0)</f>
        <v>0</v>
      </c>
      <c r="X28" s="84">
        <f t="shared" si="17"/>
        <v>0</v>
      </c>
      <c r="Y28" s="84">
        <f t="shared" si="17"/>
        <v>0</v>
      </c>
      <c r="Z28" s="84">
        <f t="shared" si="17"/>
        <v>0</v>
      </c>
      <c r="AA28" s="84">
        <f t="shared" si="17"/>
        <v>0</v>
      </c>
      <c r="AB28" s="84">
        <f t="shared" si="17"/>
        <v>0</v>
      </c>
      <c r="AC28" s="84">
        <f t="shared" si="17"/>
        <v>0</v>
      </c>
      <c r="AD28" s="84">
        <f t="shared" si="17"/>
        <v>0</v>
      </c>
      <c r="AE28" s="84">
        <f t="shared" si="17"/>
        <v>0</v>
      </c>
      <c r="AF28" s="84">
        <f t="shared" si="17"/>
        <v>0</v>
      </c>
      <c r="AG28" s="84">
        <f t="shared" ref="AG28:AP37" si="18">IF(( (ABS(ABS(AG$10)-$A28)))&lt;1,$B28,0)</f>
        <v>0</v>
      </c>
      <c r="AH28" s="84">
        <f t="shared" si="18"/>
        <v>0</v>
      </c>
      <c r="AI28" s="84">
        <f t="shared" si="18"/>
        <v>0</v>
      </c>
      <c r="AJ28" s="84">
        <f t="shared" si="18"/>
        <v>0</v>
      </c>
      <c r="AK28" s="84">
        <f t="shared" si="18"/>
        <v>0</v>
      </c>
      <c r="AL28" s="84">
        <f t="shared" si="18"/>
        <v>0</v>
      </c>
      <c r="AM28" s="84">
        <f t="shared" si="18"/>
        <v>0</v>
      </c>
      <c r="AN28" s="84">
        <f t="shared" si="18"/>
        <v>0</v>
      </c>
      <c r="AO28" s="84">
        <f t="shared" si="18"/>
        <v>0</v>
      </c>
      <c r="AP28" s="84">
        <f t="shared" si="18"/>
        <v>0</v>
      </c>
      <c r="AQ28" s="84">
        <f t="shared" ref="AQ28:AZ37" si="19">IF(( (ABS(ABS(AQ$10)-$A28)))&lt;1,$B28,0)</f>
        <v>0</v>
      </c>
      <c r="AR28" s="84">
        <f t="shared" si="19"/>
        <v>0</v>
      </c>
      <c r="AS28" s="84">
        <f t="shared" si="19"/>
        <v>0</v>
      </c>
      <c r="AT28" s="84">
        <f t="shared" si="19"/>
        <v>0</v>
      </c>
      <c r="AU28" s="84">
        <f t="shared" si="19"/>
        <v>0</v>
      </c>
      <c r="AV28" s="84">
        <f t="shared" si="19"/>
        <v>0</v>
      </c>
      <c r="AW28" s="84">
        <f t="shared" si="19"/>
        <v>0</v>
      </c>
      <c r="AX28" s="84">
        <f t="shared" si="19"/>
        <v>0</v>
      </c>
      <c r="AY28" s="84">
        <f t="shared" si="19"/>
        <v>0</v>
      </c>
      <c r="AZ28" s="84">
        <f t="shared" si="19"/>
        <v>0</v>
      </c>
    </row>
    <row r="29" spans="1:52" ht="15.75" x14ac:dyDescent="0.25">
      <c r="A29" s="82">
        <v>11</v>
      </c>
      <c r="B29" s="85">
        <v>4.3540000000000001</v>
      </c>
      <c r="C29" s="84">
        <f t="shared" si="15"/>
        <v>0</v>
      </c>
      <c r="D29" s="84">
        <f t="shared" si="15"/>
        <v>0</v>
      </c>
      <c r="E29" s="84">
        <f t="shared" si="15"/>
        <v>0</v>
      </c>
      <c r="F29" s="84">
        <f t="shared" si="15"/>
        <v>0</v>
      </c>
      <c r="G29" s="84">
        <f t="shared" si="15"/>
        <v>0</v>
      </c>
      <c r="H29" s="84">
        <f t="shared" si="15"/>
        <v>0</v>
      </c>
      <c r="I29" s="84">
        <f t="shared" si="15"/>
        <v>0</v>
      </c>
      <c r="J29" s="84">
        <f t="shared" si="15"/>
        <v>0</v>
      </c>
      <c r="K29" s="84">
        <f t="shared" si="15"/>
        <v>0</v>
      </c>
      <c r="L29" s="84">
        <f t="shared" si="15"/>
        <v>0</v>
      </c>
      <c r="M29" s="84">
        <f t="shared" si="16"/>
        <v>0</v>
      </c>
      <c r="N29" s="84">
        <f t="shared" si="16"/>
        <v>0</v>
      </c>
      <c r="O29" s="84">
        <f t="shared" si="16"/>
        <v>0</v>
      </c>
      <c r="P29" s="84">
        <f t="shared" si="16"/>
        <v>0</v>
      </c>
      <c r="Q29" s="84">
        <f t="shared" si="16"/>
        <v>0</v>
      </c>
      <c r="R29" s="84">
        <f t="shared" si="16"/>
        <v>0</v>
      </c>
      <c r="S29" s="84">
        <f t="shared" si="16"/>
        <v>0</v>
      </c>
      <c r="T29" s="84">
        <f t="shared" si="16"/>
        <v>0</v>
      </c>
      <c r="U29" s="84">
        <f t="shared" si="16"/>
        <v>0</v>
      </c>
      <c r="V29" s="84">
        <f t="shared" si="16"/>
        <v>0</v>
      </c>
      <c r="W29" s="84">
        <f t="shared" si="17"/>
        <v>0</v>
      </c>
      <c r="X29" s="84">
        <f t="shared" si="17"/>
        <v>0</v>
      </c>
      <c r="Y29" s="84">
        <f t="shared" si="17"/>
        <v>0</v>
      </c>
      <c r="Z29" s="84">
        <f t="shared" si="17"/>
        <v>0</v>
      </c>
      <c r="AA29" s="84">
        <f t="shared" si="17"/>
        <v>0</v>
      </c>
      <c r="AB29" s="84">
        <f t="shared" si="17"/>
        <v>0</v>
      </c>
      <c r="AC29" s="84">
        <f t="shared" si="17"/>
        <v>0</v>
      </c>
      <c r="AD29" s="84">
        <f t="shared" si="17"/>
        <v>0</v>
      </c>
      <c r="AE29" s="84">
        <f t="shared" si="17"/>
        <v>0</v>
      </c>
      <c r="AF29" s="84">
        <f t="shared" si="17"/>
        <v>0</v>
      </c>
      <c r="AG29" s="84">
        <f t="shared" si="18"/>
        <v>0</v>
      </c>
      <c r="AH29" s="84">
        <f t="shared" si="18"/>
        <v>0</v>
      </c>
      <c r="AI29" s="84">
        <f t="shared" si="18"/>
        <v>0</v>
      </c>
      <c r="AJ29" s="84">
        <f t="shared" si="18"/>
        <v>0</v>
      </c>
      <c r="AK29" s="84">
        <f t="shared" si="18"/>
        <v>0</v>
      </c>
      <c r="AL29" s="84">
        <f t="shared" si="18"/>
        <v>0</v>
      </c>
      <c r="AM29" s="84">
        <f t="shared" si="18"/>
        <v>0</v>
      </c>
      <c r="AN29" s="84">
        <f t="shared" si="18"/>
        <v>0</v>
      </c>
      <c r="AO29" s="84">
        <f t="shared" si="18"/>
        <v>0</v>
      </c>
      <c r="AP29" s="84">
        <f t="shared" si="18"/>
        <v>0</v>
      </c>
      <c r="AQ29" s="84">
        <f t="shared" si="19"/>
        <v>0</v>
      </c>
      <c r="AR29" s="84">
        <f t="shared" si="19"/>
        <v>0</v>
      </c>
      <c r="AS29" s="84">
        <f t="shared" si="19"/>
        <v>0</v>
      </c>
      <c r="AT29" s="84">
        <f t="shared" si="19"/>
        <v>0</v>
      </c>
      <c r="AU29" s="84">
        <f t="shared" si="19"/>
        <v>0</v>
      </c>
      <c r="AV29" s="84">
        <f t="shared" si="19"/>
        <v>0</v>
      </c>
      <c r="AW29" s="84">
        <f t="shared" si="19"/>
        <v>0</v>
      </c>
      <c r="AX29" s="84">
        <f t="shared" si="19"/>
        <v>0</v>
      </c>
      <c r="AY29" s="84">
        <f t="shared" si="19"/>
        <v>0</v>
      </c>
      <c r="AZ29" s="84">
        <f t="shared" si="19"/>
        <v>0</v>
      </c>
    </row>
    <row r="30" spans="1:52" ht="15.75" x14ac:dyDescent="0.25">
      <c r="A30" s="86">
        <v>12</v>
      </c>
      <c r="B30" s="85">
        <v>4.3479999999999999</v>
      </c>
      <c r="C30" s="84">
        <f t="shared" si="15"/>
        <v>4.3479999999999999</v>
      </c>
      <c r="D30" s="84">
        <f t="shared" si="15"/>
        <v>0</v>
      </c>
      <c r="E30" s="84">
        <f t="shared" si="15"/>
        <v>0</v>
      </c>
      <c r="F30" s="84">
        <f t="shared" si="15"/>
        <v>0</v>
      </c>
      <c r="G30" s="84">
        <f t="shared" si="15"/>
        <v>0</v>
      </c>
      <c r="H30" s="84">
        <f t="shared" si="15"/>
        <v>0</v>
      </c>
      <c r="I30" s="84">
        <f t="shared" si="15"/>
        <v>0</v>
      </c>
      <c r="J30" s="84">
        <f t="shared" si="15"/>
        <v>0</v>
      </c>
      <c r="K30" s="84">
        <f t="shared" si="15"/>
        <v>0</v>
      </c>
      <c r="L30" s="84">
        <f t="shared" si="15"/>
        <v>0</v>
      </c>
      <c r="M30" s="84">
        <f t="shared" si="16"/>
        <v>0</v>
      </c>
      <c r="N30" s="84">
        <f t="shared" si="16"/>
        <v>0</v>
      </c>
      <c r="O30" s="84">
        <f t="shared" si="16"/>
        <v>0</v>
      </c>
      <c r="P30" s="84">
        <f t="shared" si="16"/>
        <v>0</v>
      </c>
      <c r="Q30" s="84">
        <f t="shared" si="16"/>
        <v>0</v>
      </c>
      <c r="R30" s="84">
        <f t="shared" si="16"/>
        <v>0</v>
      </c>
      <c r="S30" s="84">
        <f t="shared" si="16"/>
        <v>0</v>
      </c>
      <c r="T30" s="84">
        <f t="shared" si="16"/>
        <v>0</v>
      </c>
      <c r="U30" s="84">
        <f t="shared" si="16"/>
        <v>0</v>
      </c>
      <c r="V30" s="84">
        <f t="shared" si="16"/>
        <v>0</v>
      </c>
      <c r="W30" s="84">
        <f t="shared" si="17"/>
        <v>0</v>
      </c>
      <c r="X30" s="84">
        <f t="shared" si="17"/>
        <v>0</v>
      </c>
      <c r="Y30" s="84">
        <f t="shared" si="17"/>
        <v>0</v>
      </c>
      <c r="Z30" s="84">
        <f t="shared" si="17"/>
        <v>0</v>
      </c>
      <c r="AA30" s="84">
        <f t="shared" si="17"/>
        <v>0</v>
      </c>
      <c r="AB30" s="84">
        <f t="shared" si="17"/>
        <v>0</v>
      </c>
      <c r="AC30" s="84">
        <f t="shared" si="17"/>
        <v>0</v>
      </c>
      <c r="AD30" s="84">
        <f t="shared" si="17"/>
        <v>0</v>
      </c>
      <c r="AE30" s="84">
        <f t="shared" si="17"/>
        <v>0</v>
      </c>
      <c r="AF30" s="84">
        <f t="shared" si="17"/>
        <v>0</v>
      </c>
      <c r="AG30" s="84">
        <f t="shared" si="18"/>
        <v>0</v>
      </c>
      <c r="AH30" s="84">
        <f t="shared" si="18"/>
        <v>0</v>
      </c>
      <c r="AI30" s="84">
        <f t="shared" si="18"/>
        <v>0</v>
      </c>
      <c r="AJ30" s="84">
        <f t="shared" si="18"/>
        <v>0</v>
      </c>
      <c r="AK30" s="84">
        <f t="shared" si="18"/>
        <v>0</v>
      </c>
      <c r="AL30" s="84">
        <f t="shared" si="18"/>
        <v>0</v>
      </c>
      <c r="AM30" s="84">
        <f t="shared" si="18"/>
        <v>0</v>
      </c>
      <c r="AN30" s="84">
        <f t="shared" si="18"/>
        <v>0</v>
      </c>
      <c r="AO30" s="84">
        <f t="shared" si="18"/>
        <v>0</v>
      </c>
      <c r="AP30" s="84">
        <f t="shared" si="18"/>
        <v>0</v>
      </c>
      <c r="AQ30" s="84">
        <f t="shared" si="19"/>
        <v>0</v>
      </c>
      <c r="AR30" s="84">
        <f t="shared" si="19"/>
        <v>0</v>
      </c>
      <c r="AS30" s="84">
        <f t="shared" si="19"/>
        <v>0</v>
      </c>
      <c r="AT30" s="84">
        <f t="shared" si="19"/>
        <v>0</v>
      </c>
      <c r="AU30" s="84">
        <f t="shared" si="19"/>
        <v>0</v>
      </c>
      <c r="AV30" s="84">
        <f t="shared" si="19"/>
        <v>0</v>
      </c>
      <c r="AW30" s="84">
        <f t="shared" si="19"/>
        <v>0</v>
      </c>
      <c r="AX30" s="84">
        <f t="shared" si="19"/>
        <v>0</v>
      </c>
      <c r="AY30" s="84">
        <f t="shared" si="19"/>
        <v>4.3479999999999999</v>
      </c>
      <c r="AZ30" s="84">
        <f t="shared" si="19"/>
        <v>0</v>
      </c>
    </row>
    <row r="31" spans="1:52" ht="15.75" x14ac:dyDescent="0.25">
      <c r="A31" s="86">
        <v>13</v>
      </c>
      <c r="B31" s="85">
        <v>4.3419999999999996</v>
      </c>
      <c r="C31" s="84">
        <f t="shared" si="15"/>
        <v>4.3419999999999996</v>
      </c>
      <c r="D31" s="84">
        <f t="shared" si="15"/>
        <v>0</v>
      </c>
      <c r="E31" s="84">
        <f t="shared" si="15"/>
        <v>0</v>
      </c>
      <c r="F31" s="84">
        <f t="shared" si="15"/>
        <v>0</v>
      </c>
      <c r="G31" s="84">
        <f t="shared" si="15"/>
        <v>0</v>
      </c>
      <c r="H31" s="84">
        <f t="shared" si="15"/>
        <v>0</v>
      </c>
      <c r="I31" s="84">
        <f t="shared" si="15"/>
        <v>0</v>
      </c>
      <c r="J31" s="84">
        <f t="shared" si="15"/>
        <v>0</v>
      </c>
      <c r="K31" s="84">
        <f t="shared" si="15"/>
        <v>0</v>
      </c>
      <c r="L31" s="84">
        <f t="shared" si="15"/>
        <v>0</v>
      </c>
      <c r="M31" s="84">
        <f t="shared" si="16"/>
        <v>0</v>
      </c>
      <c r="N31" s="84">
        <f t="shared" si="16"/>
        <v>0</v>
      </c>
      <c r="O31" s="84">
        <f t="shared" si="16"/>
        <v>0</v>
      </c>
      <c r="P31" s="84">
        <f t="shared" si="16"/>
        <v>0</v>
      </c>
      <c r="Q31" s="84">
        <f t="shared" si="16"/>
        <v>0</v>
      </c>
      <c r="R31" s="84">
        <f t="shared" si="16"/>
        <v>0</v>
      </c>
      <c r="S31" s="84">
        <f t="shared" si="16"/>
        <v>0</v>
      </c>
      <c r="T31" s="84">
        <f t="shared" si="16"/>
        <v>0</v>
      </c>
      <c r="U31" s="84">
        <f t="shared" si="16"/>
        <v>0</v>
      </c>
      <c r="V31" s="84">
        <f t="shared" si="16"/>
        <v>0</v>
      </c>
      <c r="W31" s="84">
        <f t="shared" si="17"/>
        <v>0</v>
      </c>
      <c r="X31" s="84">
        <f t="shared" si="17"/>
        <v>0</v>
      </c>
      <c r="Y31" s="84">
        <f t="shared" si="17"/>
        <v>0</v>
      </c>
      <c r="Z31" s="84">
        <f t="shared" si="17"/>
        <v>0</v>
      </c>
      <c r="AA31" s="84">
        <f t="shared" si="17"/>
        <v>0</v>
      </c>
      <c r="AB31" s="84">
        <f t="shared" si="17"/>
        <v>0</v>
      </c>
      <c r="AC31" s="84">
        <f t="shared" si="17"/>
        <v>0</v>
      </c>
      <c r="AD31" s="84">
        <f t="shared" si="17"/>
        <v>0</v>
      </c>
      <c r="AE31" s="84">
        <f t="shared" si="17"/>
        <v>0</v>
      </c>
      <c r="AF31" s="84">
        <f t="shared" si="17"/>
        <v>0</v>
      </c>
      <c r="AG31" s="84">
        <f t="shared" si="18"/>
        <v>0</v>
      </c>
      <c r="AH31" s="84">
        <f t="shared" si="18"/>
        <v>0</v>
      </c>
      <c r="AI31" s="84">
        <f t="shared" si="18"/>
        <v>0</v>
      </c>
      <c r="AJ31" s="84">
        <f t="shared" si="18"/>
        <v>0</v>
      </c>
      <c r="AK31" s="84">
        <f t="shared" si="18"/>
        <v>0</v>
      </c>
      <c r="AL31" s="84">
        <f t="shared" si="18"/>
        <v>0</v>
      </c>
      <c r="AM31" s="84">
        <f t="shared" si="18"/>
        <v>0</v>
      </c>
      <c r="AN31" s="84">
        <f t="shared" si="18"/>
        <v>0</v>
      </c>
      <c r="AO31" s="84">
        <f t="shared" si="18"/>
        <v>0</v>
      </c>
      <c r="AP31" s="84">
        <f t="shared" si="18"/>
        <v>0</v>
      </c>
      <c r="AQ31" s="84">
        <f t="shared" si="19"/>
        <v>0</v>
      </c>
      <c r="AR31" s="84">
        <f t="shared" si="19"/>
        <v>0</v>
      </c>
      <c r="AS31" s="84">
        <f t="shared" si="19"/>
        <v>0</v>
      </c>
      <c r="AT31" s="84">
        <f t="shared" si="19"/>
        <v>0</v>
      </c>
      <c r="AU31" s="84">
        <f t="shared" si="19"/>
        <v>0</v>
      </c>
      <c r="AV31" s="84">
        <f t="shared" si="19"/>
        <v>0</v>
      </c>
      <c r="AW31" s="84">
        <f t="shared" si="19"/>
        <v>0</v>
      </c>
      <c r="AX31" s="84">
        <f t="shared" si="19"/>
        <v>0</v>
      </c>
      <c r="AY31" s="84">
        <f t="shared" si="19"/>
        <v>4.3419999999999996</v>
      </c>
      <c r="AZ31" s="84">
        <f t="shared" si="19"/>
        <v>0</v>
      </c>
    </row>
    <row r="32" spans="1:52" ht="15.75" x14ac:dyDescent="0.25">
      <c r="A32" s="86">
        <v>14</v>
      </c>
      <c r="B32" s="85">
        <v>4.3360000000000003</v>
      </c>
      <c r="C32" s="84">
        <f t="shared" si="15"/>
        <v>0</v>
      </c>
      <c r="D32" s="84">
        <f t="shared" si="15"/>
        <v>0</v>
      </c>
      <c r="E32" s="84">
        <f t="shared" si="15"/>
        <v>0</v>
      </c>
      <c r="F32" s="84">
        <f t="shared" si="15"/>
        <v>0</v>
      </c>
      <c r="G32" s="84">
        <f t="shared" si="15"/>
        <v>0</v>
      </c>
      <c r="H32" s="84">
        <f t="shared" si="15"/>
        <v>0</v>
      </c>
      <c r="I32" s="84">
        <f t="shared" si="15"/>
        <v>0</v>
      </c>
      <c r="J32" s="84">
        <f t="shared" si="15"/>
        <v>0</v>
      </c>
      <c r="K32" s="84">
        <f t="shared" si="15"/>
        <v>0</v>
      </c>
      <c r="L32" s="84">
        <f t="shared" si="15"/>
        <v>0</v>
      </c>
      <c r="M32" s="84">
        <f t="shared" si="16"/>
        <v>0</v>
      </c>
      <c r="N32" s="84">
        <f t="shared" si="16"/>
        <v>0</v>
      </c>
      <c r="O32" s="84">
        <f t="shared" si="16"/>
        <v>0</v>
      </c>
      <c r="P32" s="84">
        <f t="shared" si="16"/>
        <v>0</v>
      </c>
      <c r="Q32" s="84">
        <f t="shared" si="16"/>
        <v>0</v>
      </c>
      <c r="R32" s="84">
        <f t="shared" si="16"/>
        <v>0</v>
      </c>
      <c r="S32" s="84">
        <f t="shared" si="16"/>
        <v>0</v>
      </c>
      <c r="T32" s="84">
        <f t="shared" si="16"/>
        <v>0</v>
      </c>
      <c r="U32" s="84">
        <f t="shared" si="16"/>
        <v>0</v>
      </c>
      <c r="V32" s="84">
        <f t="shared" si="16"/>
        <v>0</v>
      </c>
      <c r="W32" s="84">
        <f t="shared" si="17"/>
        <v>0</v>
      </c>
      <c r="X32" s="84">
        <f t="shared" si="17"/>
        <v>0</v>
      </c>
      <c r="Y32" s="84">
        <f t="shared" si="17"/>
        <v>0</v>
      </c>
      <c r="Z32" s="84">
        <f t="shared" si="17"/>
        <v>0</v>
      </c>
      <c r="AA32" s="84">
        <f t="shared" si="17"/>
        <v>0</v>
      </c>
      <c r="AB32" s="84">
        <f t="shared" si="17"/>
        <v>0</v>
      </c>
      <c r="AC32" s="84">
        <f t="shared" si="17"/>
        <v>0</v>
      </c>
      <c r="AD32" s="84">
        <f t="shared" si="17"/>
        <v>0</v>
      </c>
      <c r="AE32" s="84">
        <f t="shared" si="17"/>
        <v>0</v>
      </c>
      <c r="AF32" s="84">
        <f t="shared" si="17"/>
        <v>0</v>
      </c>
      <c r="AG32" s="84">
        <f t="shared" si="18"/>
        <v>0</v>
      </c>
      <c r="AH32" s="84">
        <f t="shared" si="18"/>
        <v>0</v>
      </c>
      <c r="AI32" s="84">
        <f t="shared" si="18"/>
        <v>0</v>
      </c>
      <c r="AJ32" s="84">
        <f t="shared" si="18"/>
        <v>0</v>
      </c>
      <c r="AK32" s="84">
        <f t="shared" si="18"/>
        <v>0</v>
      </c>
      <c r="AL32" s="84">
        <f t="shared" si="18"/>
        <v>0</v>
      </c>
      <c r="AM32" s="84">
        <f t="shared" si="18"/>
        <v>0</v>
      </c>
      <c r="AN32" s="84">
        <f t="shared" si="18"/>
        <v>0</v>
      </c>
      <c r="AO32" s="84">
        <f t="shared" si="18"/>
        <v>0</v>
      </c>
      <c r="AP32" s="84">
        <f t="shared" si="18"/>
        <v>0</v>
      </c>
      <c r="AQ32" s="84">
        <f t="shared" si="19"/>
        <v>0</v>
      </c>
      <c r="AR32" s="84">
        <f t="shared" si="19"/>
        <v>0</v>
      </c>
      <c r="AS32" s="84">
        <f t="shared" si="19"/>
        <v>0</v>
      </c>
      <c r="AT32" s="84">
        <f t="shared" si="19"/>
        <v>0</v>
      </c>
      <c r="AU32" s="84">
        <f t="shared" si="19"/>
        <v>0</v>
      </c>
      <c r="AV32" s="84">
        <f t="shared" si="19"/>
        <v>0</v>
      </c>
      <c r="AW32" s="84">
        <f t="shared" si="19"/>
        <v>0</v>
      </c>
      <c r="AX32" s="84">
        <f t="shared" si="19"/>
        <v>0</v>
      </c>
      <c r="AY32" s="84">
        <f t="shared" si="19"/>
        <v>0</v>
      </c>
      <c r="AZ32" s="84">
        <f t="shared" si="19"/>
        <v>0</v>
      </c>
    </row>
    <row r="33" spans="1:52" ht="15.75" x14ac:dyDescent="0.25">
      <c r="A33" s="86">
        <v>15</v>
      </c>
      <c r="B33" s="85">
        <v>4.33</v>
      </c>
      <c r="C33" s="84">
        <f t="shared" si="15"/>
        <v>0</v>
      </c>
      <c r="D33" s="84">
        <f t="shared" si="15"/>
        <v>0</v>
      </c>
      <c r="E33" s="84">
        <f t="shared" si="15"/>
        <v>0</v>
      </c>
      <c r="F33" s="84">
        <f t="shared" si="15"/>
        <v>0</v>
      </c>
      <c r="G33" s="84">
        <f t="shared" si="15"/>
        <v>0</v>
      </c>
      <c r="H33" s="84">
        <f t="shared" si="15"/>
        <v>0</v>
      </c>
      <c r="I33" s="84">
        <f t="shared" si="15"/>
        <v>0</v>
      </c>
      <c r="J33" s="84">
        <f t="shared" si="15"/>
        <v>0</v>
      </c>
      <c r="K33" s="84">
        <f t="shared" si="15"/>
        <v>0</v>
      </c>
      <c r="L33" s="84">
        <f t="shared" si="15"/>
        <v>0</v>
      </c>
      <c r="M33" s="84">
        <f t="shared" si="16"/>
        <v>0</v>
      </c>
      <c r="N33" s="84">
        <f t="shared" si="16"/>
        <v>0</v>
      </c>
      <c r="O33" s="84">
        <f t="shared" si="16"/>
        <v>0</v>
      </c>
      <c r="P33" s="84">
        <f t="shared" si="16"/>
        <v>0</v>
      </c>
      <c r="Q33" s="84">
        <f t="shared" si="16"/>
        <v>0</v>
      </c>
      <c r="R33" s="84">
        <f t="shared" si="16"/>
        <v>0</v>
      </c>
      <c r="S33" s="84">
        <f t="shared" si="16"/>
        <v>0</v>
      </c>
      <c r="T33" s="84">
        <f t="shared" si="16"/>
        <v>0</v>
      </c>
      <c r="U33" s="84">
        <f t="shared" si="16"/>
        <v>0</v>
      </c>
      <c r="V33" s="84">
        <f t="shared" si="16"/>
        <v>0</v>
      </c>
      <c r="W33" s="84">
        <f t="shared" si="17"/>
        <v>0</v>
      </c>
      <c r="X33" s="84">
        <f t="shared" si="17"/>
        <v>0</v>
      </c>
      <c r="Y33" s="84">
        <f t="shared" si="17"/>
        <v>0</v>
      </c>
      <c r="Z33" s="84">
        <f t="shared" si="17"/>
        <v>0</v>
      </c>
      <c r="AA33" s="84">
        <f t="shared" si="17"/>
        <v>0</v>
      </c>
      <c r="AB33" s="84">
        <f t="shared" si="17"/>
        <v>0</v>
      </c>
      <c r="AC33" s="84">
        <f t="shared" si="17"/>
        <v>0</v>
      </c>
      <c r="AD33" s="84">
        <f t="shared" si="17"/>
        <v>0</v>
      </c>
      <c r="AE33" s="84">
        <f t="shared" si="17"/>
        <v>0</v>
      </c>
      <c r="AF33" s="84">
        <f t="shared" si="17"/>
        <v>0</v>
      </c>
      <c r="AG33" s="84">
        <f t="shared" si="18"/>
        <v>0</v>
      </c>
      <c r="AH33" s="84">
        <f t="shared" si="18"/>
        <v>0</v>
      </c>
      <c r="AI33" s="84">
        <f t="shared" si="18"/>
        <v>0</v>
      </c>
      <c r="AJ33" s="84">
        <f t="shared" si="18"/>
        <v>0</v>
      </c>
      <c r="AK33" s="84">
        <f t="shared" si="18"/>
        <v>0</v>
      </c>
      <c r="AL33" s="84">
        <f t="shared" si="18"/>
        <v>0</v>
      </c>
      <c r="AM33" s="84">
        <f t="shared" si="18"/>
        <v>0</v>
      </c>
      <c r="AN33" s="84">
        <f t="shared" si="18"/>
        <v>0</v>
      </c>
      <c r="AO33" s="84">
        <f t="shared" si="18"/>
        <v>0</v>
      </c>
      <c r="AP33" s="84">
        <f t="shared" si="18"/>
        <v>0</v>
      </c>
      <c r="AQ33" s="84">
        <f t="shared" si="19"/>
        <v>0</v>
      </c>
      <c r="AR33" s="84">
        <f t="shared" si="19"/>
        <v>0</v>
      </c>
      <c r="AS33" s="84">
        <f t="shared" si="19"/>
        <v>0</v>
      </c>
      <c r="AT33" s="84">
        <f t="shared" si="19"/>
        <v>0</v>
      </c>
      <c r="AU33" s="84">
        <f t="shared" si="19"/>
        <v>0</v>
      </c>
      <c r="AV33" s="84">
        <f t="shared" si="19"/>
        <v>0</v>
      </c>
      <c r="AW33" s="84">
        <f t="shared" si="19"/>
        <v>0</v>
      </c>
      <c r="AX33" s="84">
        <f t="shared" si="19"/>
        <v>0</v>
      </c>
      <c r="AY33" s="84">
        <f t="shared" si="19"/>
        <v>0</v>
      </c>
      <c r="AZ33" s="84">
        <f t="shared" si="19"/>
        <v>0</v>
      </c>
    </row>
    <row r="34" spans="1:52" ht="15.75" x14ac:dyDescent="0.25">
      <c r="A34" s="86">
        <v>16</v>
      </c>
      <c r="B34" s="85">
        <v>4.3239999999999998</v>
      </c>
      <c r="C34" s="84">
        <f t="shared" si="15"/>
        <v>0</v>
      </c>
      <c r="D34" s="84">
        <f t="shared" si="15"/>
        <v>0</v>
      </c>
      <c r="E34" s="84">
        <f t="shared" si="15"/>
        <v>0</v>
      </c>
      <c r="F34" s="84">
        <f t="shared" si="15"/>
        <v>0</v>
      </c>
      <c r="G34" s="84">
        <f t="shared" si="15"/>
        <v>0</v>
      </c>
      <c r="H34" s="84">
        <f t="shared" si="15"/>
        <v>0</v>
      </c>
      <c r="I34" s="84">
        <f t="shared" si="15"/>
        <v>0</v>
      </c>
      <c r="J34" s="84">
        <f t="shared" si="15"/>
        <v>0</v>
      </c>
      <c r="K34" s="84">
        <f t="shared" si="15"/>
        <v>0</v>
      </c>
      <c r="L34" s="84">
        <f t="shared" si="15"/>
        <v>0</v>
      </c>
      <c r="M34" s="84">
        <f t="shared" si="16"/>
        <v>0</v>
      </c>
      <c r="N34" s="84">
        <f t="shared" si="16"/>
        <v>0</v>
      </c>
      <c r="O34" s="84">
        <f t="shared" si="16"/>
        <v>0</v>
      </c>
      <c r="P34" s="84">
        <f t="shared" si="16"/>
        <v>0</v>
      </c>
      <c r="Q34" s="84">
        <f t="shared" si="16"/>
        <v>0</v>
      </c>
      <c r="R34" s="84">
        <f t="shared" si="16"/>
        <v>0</v>
      </c>
      <c r="S34" s="84">
        <f t="shared" si="16"/>
        <v>0</v>
      </c>
      <c r="T34" s="84">
        <f t="shared" si="16"/>
        <v>0</v>
      </c>
      <c r="U34" s="84">
        <f t="shared" si="16"/>
        <v>0</v>
      </c>
      <c r="V34" s="84">
        <f t="shared" si="16"/>
        <v>0</v>
      </c>
      <c r="W34" s="84">
        <f t="shared" si="17"/>
        <v>0</v>
      </c>
      <c r="X34" s="84">
        <f t="shared" si="17"/>
        <v>0</v>
      </c>
      <c r="Y34" s="84">
        <f t="shared" si="17"/>
        <v>0</v>
      </c>
      <c r="Z34" s="84">
        <f t="shared" si="17"/>
        <v>0</v>
      </c>
      <c r="AA34" s="84">
        <f t="shared" si="17"/>
        <v>0</v>
      </c>
      <c r="AB34" s="84">
        <f t="shared" si="17"/>
        <v>0</v>
      </c>
      <c r="AC34" s="84">
        <f t="shared" si="17"/>
        <v>0</v>
      </c>
      <c r="AD34" s="84">
        <f t="shared" si="17"/>
        <v>0</v>
      </c>
      <c r="AE34" s="84">
        <f t="shared" si="17"/>
        <v>0</v>
      </c>
      <c r="AF34" s="84">
        <f t="shared" si="17"/>
        <v>0</v>
      </c>
      <c r="AG34" s="84">
        <f t="shared" si="18"/>
        <v>0</v>
      </c>
      <c r="AH34" s="84">
        <f t="shared" si="18"/>
        <v>0</v>
      </c>
      <c r="AI34" s="84">
        <f t="shared" si="18"/>
        <v>0</v>
      </c>
      <c r="AJ34" s="84">
        <f t="shared" si="18"/>
        <v>0</v>
      </c>
      <c r="AK34" s="84">
        <f t="shared" si="18"/>
        <v>0</v>
      </c>
      <c r="AL34" s="84">
        <f t="shared" si="18"/>
        <v>0</v>
      </c>
      <c r="AM34" s="84">
        <f t="shared" si="18"/>
        <v>0</v>
      </c>
      <c r="AN34" s="84">
        <f t="shared" si="18"/>
        <v>0</v>
      </c>
      <c r="AO34" s="84">
        <f t="shared" si="18"/>
        <v>0</v>
      </c>
      <c r="AP34" s="84">
        <f t="shared" si="18"/>
        <v>0</v>
      </c>
      <c r="AQ34" s="84">
        <f t="shared" si="19"/>
        <v>0</v>
      </c>
      <c r="AR34" s="84">
        <f t="shared" si="19"/>
        <v>0</v>
      </c>
      <c r="AS34" s="84">
        <f t="shared" si="19"/>
        <v>0</v>
      </c>
      <c r="AT34" s="84">
        <f t="shared" si="19"/>
        <v>0</v>
      </c>
      <c r="AU34" s="84">
        <f t="shared" si="19"/>
        <v>0</v>
      </c>
      <c r="AV34" s="84">
        <f t="shared" si="19"/>
        <v>0</v>
      </c>
      <c r="AW34" s="84">
        <f t="shared" si="19"/>
        <v>0</v>
      </c>
      <c r="AX34" s="84">
        <f t="shared" si="19"/>
        <v>0</v>
      </c>
      <c r="AY34" s="84">
        <f t="shared" si="19"/>
        <v>0</v>
      </c>
      <c r="AZ34" s="84">
        <f t="shared" si="19"/>
        <v>0</v>
      </c>
    </row>
    <row r="35" spans="1:52" ht="15.75" x14ac:dyDescent="0.25">
      <c r="A35" s="86">
        <v>17</v>
      </c>
      <c r="B35" s="85">
        <v>4.3179999999999996</v>
      </c>
      <c r="C35" s="84">
        <f t="shared" si="15"/>
        <v>0</v>
      </c>
      <c r="D35" s="84">
        <f t="shared" si="15"/>
        <v>0</v>
      </c>
      <c r="E35" s="84">
        <f t="shared" si="15"/>
        <v>0</v>
      </c>
      <c r="F35" s="84">
        <f t="shared" si="15"/>
        <v>0</v>
      </c>
      <c r="G35" s="84">
        <f t="shared" si="15"/>
        <v>0</v>
      </c>
      <c r="H35" s="84">
        <f t="shared" si="15"/>
        <v>0</v>
      </c>
      <c r="I35" s="84">
        <f t="shared" si="15"/>
        <v>0</v>
      </c>
      <c r="J35" s="84">
        <f t="shared" si="15"/>
        <v>0</v>
      </c>
      <c r="K35" s="84">
        <f t="shared" si="15"/>
        <v>0</v>
      </c>
      <c r="L35" s="84">
        <f t="shared" si="15"/>
        <v>0</v>
      </c>
      <c r="M35" s="84">
        <f t="shared" si="16"/>
        <v>0</v>
      </c>
      <c r="N35" s="84">
        <f t="shared" si="16"/>
        <v>0</v>
      </c>
      <c r="O35" s="84">
        <f t="shared" si="16"/>
        <v>0</v>
      </c>
      <c r="P35" s="84">
        <f t="shared" si="16"/>
        <v>0</v>
      </c>
      <c r="Q35" s="84">
        <f t="shared" si="16"/>
        <v>0</v>
      </c>
      <c r="R35" s="84">
        <f t="shared" si="16"/>
        <v>0</v>
      </c>
      <c r="S35" s="84">
        <f t="shared" si="16"/>
        <v>0</v>
      </c>
      <c r="T35" s="84">
        <f t="shared" si="16"/>
        <v>0</v>
      </c>
      <c r="U35" s="84">
        <f t="shared" si="16"/>
        <v>0</v>
      </c>
      <c r="V35" s="84">
        <f t="shared" si="16"/>
        <v>0</v>
      </c>
      <c r="W35" s="84">
        <f t="shared" si="17"/>
        <v>0</v>
      </c>
      <c r="X35" s="84">
        <f t="shared" si="17"/>
        <v>0</v>
      </c>
      <c r="Y35" s="84">
        <f t="shared" si="17"/>
        <v>0</v>
      </c>
      <c r="Z35" s="84">
        <f t="shared" si="17"/>
        <v>0</v>
      </c>
      <c r="AA35" s="84">
        <f t="shared" si="17"/>
        <v>0</v>
      </c>
      <c r="AB35" s="84">
        <f t="shared" si="17"/>
        <v>0</v>
      </c>
      <c r="AC35" s="84">
        <f t="shared" si="17"/>
        <v>0</v>
      </c>
      <c r="AD35" s="84">
        <f t="shared" si="17"/>
        <v>0</v>
      </c>
      <c r="AE35" s="84">
        <f t="shared" si="17"/>
        <v>0</v>
      </c>
      <c r="AF35" s="84">
        <f t="shared" si="17"/>
        <v>0</v>
      </c>
      <c r="AG35" s="84">
        <f t="shared" si="18"/>
        <v>0</v>
      </c>
      <c r="AH35" s="84">
        <f t="shared" si="18"/>
        <v>0</v>
      </c>
      <c r="AI35" s="84">
        <f t="shared" si="18"/>
        <v>0</v>
      </c>
      <c r="AJ35" s="84">
        <f t="shared" si="18"/>
        <v>0</v>
      </c>
      <c r="AK35" s="84">
        <f t="shared" si="18"/>
        <v>0</v>
      </c>
      <c r="AL35" s="84">
        <f t="shared" si="18"/>
        <v>0</v>
      </c>
      <c r="AM35" s="84">
        <f t="shared" si="18"/>
        <v>0</v>
      </c>
      <c r="AN35" s="84">
        <f t="shared" si="18"/>
        <v>0</v>
      </c>
      <c r="AO35" s="84">
        <f t="shared" si="18"/>
        <v>0</v>
      </c>
      <c r="AP35" s="84">
        <f t="shared" si="18"/>
        <v>0</v>
      </c>
      <c r="AQ35" s="84">
        <f t="shared" si="19"/>
        <v>0</v>
      </c>
      <c r="AR35" s="84">
        <f t="shared" si="19"/>
        <v>0</v>
      </c>
      <c r="AS35" s="84">
        <f t="shared" si="19"/>
        <v>0</v>
      </c>
      <c r="AT35" s="84">
        <f t="shared" si="19"/>
        <v>0</v>
      </c>
      <c r="AU35" s="84">
        <f t="shared" si="19"/>
        <v>0</v>
      </c>
      <c r="AV35" s="84">
        <f t="shared" si="19"/>
        <v>0</v>
      </c>
      <c r="AW35" s="84">
        <f t="shared" si="19"/>
        <v>0</v>
      </c>
      <c r="AX35" s="84">
        <f t="shared" si="19"/>
        <v>0</v>
      </c>
      <c r="AY35" s="84">
        <f t="shared" si="19"/>
        <v>0</v>
      </c>
      <c r="AZ35" s="84">
        <f t="shared" si="19"/>
        <v>0</v>
      </c>
    </row>
    <row r="36" spans="1:52" ht="15.75" x14ac:dyDescent="0.25">
      <c r="A36" s="86">
        <v>18</v>
      </c>
      <c r="B36" s="85">
        <v>4.3120000000000003</v>
      </c>
      <c r="C36" s="84">
        <f t="shared" si="15"/>
        <v>0</v>
      </c>
      <c r="D36" s="84">
        <f t="shared" si="15"/>
        <v>0</v>
      </c>
      <c r="E36" s="84">
        <f t="shared" si="15"/>
        <v>0</v>
      </c>
      <c r="F36" s="84">
        <f t="shared" si="15"/>
        <v>0</v>
      </c>
      <c r="G36" s="84">
        <f t="shared" si="15"/>
        <v>0</v>
      </c>
      <c r="H36" s="84">
        <f t="shared" si="15"/>
        <v>0</v>
      </c>
      <c r="I36" s="84">
        <f t="shared" si="15"/>
        <v>0</v>
      </c>
      <c r="J36" s="84">
        <f t="shared" si="15"/>
        <v>0</v>
      </c>
      <c r="K36" s="84">
        <f t="shared" si="15"/>
        <v>0</v>
      </c>
      <c r="L36" s="84">
        <f t="shared" si="15"/>
        <v>0</v>
      </c>
      <c r="M36" s="84">
        <f t="shared" si="16"/>
        <v>0</v>
      </c>
      <c r="N36" s="84">
        <f t="shared" si="16"/>
        <v>0</v>
      </c>
      <c r="O36" s="84">
        <f t="shared" si="16"/>
        <v>0</v>
      </c>
      <c r="P36" s="84">
        <f t="shared" si="16"/>
        <v>0</v>
      </c>
      <c r="Q36" s="84">
        <f t="shared" si="16"/>
        <v>0</v>
      </c>
      <c r="R36" s="84">
        <f t="shared" si="16"/>
        <v>0</v>
      </c>
      <c r="S36" s="84">
        <f t="shared" si="16"/>
        <v>0</v>
      </c>
      <c r="T36" s="84">
        <f t="shared" si="16"/>
        <v>0</v>
      </c>
      <c r="U36" s="84">
        <f t="shared" si="16"/>
        <v>0</v>
      </c>
      <c r="V36" s="84">
        <f t="shared" si="16"/>
        <v>0</v>
      </c>
      <c r="W36" s="84">
        <f t="shared" si="17"/>
        <v>0</v>
      </c>
      <c r="X36" s="84">
        <f t="shared" si="17"/>
        <v>0</v>
      </c>
      <c r="Y36" s="84">
        <f t="shared" si="17"/>
        <v>0</v>
      </c>
      <c r="Z36" s="84">
        <f t="shared" si="17"/>
        <v>0</v>
      </c>
      <c r="AA36" s="84">
        <f t="shared" si="17"/>
        <v>0</v>
      </c>
      <c r="AB36" s="84">
        <f t="shared" si="17"/>
        <v>0</v>
      </c>
      <c r="AC36" s="84">
        <f t="shared" si="17"/>
        <v>0</v>
      </c>
      <c r="AD36" s="84">
        <f t="shared" si="17"/>
        <v>0</v>
      </c>
      <c r="AE36" s="84">
        <f t="shared" si="17"/>
        <v>0</v>
      </c>
      <c r="AF36" s="84">
        <f t="shared" si="17"/>
        <v>0</v>
      </c>
      <c r="AG36" s="84">
        <f t="shared" si="18"/>
        <v>0</v>
      </c>
      <c r="AH36" s="84">
        <f t="shared" si="18"/>
        <v>0</v>
      </c>
      <c r="AI36" s="84">
        <f t="shared" si="18"/>
        <v>0</v>
      </c>
      <c r="AJ36" s="84">
        <f t="shared" si="18"/>
        <v>0</v>
      </c>
      <c r="AK36" s="84">
        <f t="shared" si="18"/>
        <v>0</v>
      </c>
      <c r="AL36" s="84">
        <f t="shared" si="18"/>
        <v>0</v>
      </c>
      <c r="AM36" s="84">
        <f t="shared" si="18"/>
        <v>0</v>
      </c>
      <c r="AN36" s="84">
        <f t="shared" si="18"/>
        <v>0</v>
      </c>
      <c r="AO36" s="84">
        <f t="shared" si="18"/>
        <v>0</v>
      </c>
      <c r="AP36" s="84">
        <f t="shared" si="18"/>
        <v>0</v>
      </c>
      <c r="AQ36" s="84">
        <f t="shared" si="19"/>
        <v>0</v>
      </c>
      <c r="AR36" s="84">
        <f t="shared" si="19"/>
        <v>0</v>
      </c>
      <c r="AS36" s="84">
        <f t="shared" si="19"/>
        <v>0</v>
      </c>
      <c r="AT36" s="84">
        <f t="shared" si="19"/>
        <v>0</v>
      </c>
      <c r="AU36" s="84">
        <f t="shared" si="19"/>
        <v>0</v>
      </c>
      <c r="AV36" s="84">
        <f t="shared" si="19"/>
        <v>0</v>
      </c>
      <c r="AW36" s="84">
        <f t="shared" si="19"/>
        <v>0</v>
      </c>
      <c r="AX36" s="84">
        <f t="shared" si="19"/>
        <v>0</v>
      </c>
      <c r="AY36" s="84">
        <f t="shared" si="19"/>
        <v>0</v>
      </c>
      <c r="AZ36" s="84">
        <f t="shared" si="19"/>
        <v>0</v>
      </c>
    </row>
    <row r="37" spans="1:52" ht="15.75" x14ac:dyDescent="0.25">
      <c r="A37" s="86">
        <v>19</v>
      </c>
      <c r="B37" s="85">
        <v>4.306</v>
      </c>
      <c r="C37" s="84">
        <f t="shared" si="15"/>
        <v>0</v>
      </c>
      <c r="D37" s="84">
        <f t="shared" si="15"/>
        <v>0</v>
      </c>
      <c r="E37" s="84">
        <f t="shared" si="15"/>
        <v>0</v>
      </c>
      <c r="F37" s="84">
        <f t="shared" si="15"/>
        <v>0</v>
      </c>
      <c r="G37" s="84">
        <f t="shared" si="15"/>
        <v>0</v>
      </c>
      <c r="H37" s="84">
        <f t="shared" si="15"/>
        <v>0</v>
      </c>
      <c r="I37" s="84">
        <f t="shared" si="15"/>
        <v>0</v>
      </c>
      <c r="J37" s="84">
        <f t="shared" si="15"/>
        <v>0</v>
      </c>
      <c r="K37" s="84">
        <f t="shared" si="15"/>
        <v>0</v>
      </c>
      <c r="L37" s="84">
        <f t="shared" si="15"/>
        <v>0</v>
      </c>
      <c r="M37" s="84">
        <f t="shared" si="16"/>
        <v>0</v>
      </c>
      <c r="N37" s="84">
        <f t="shared" si="16"/>
        <v>0</v>
      </c>
      <c r="O37" s="84">
        <f t="shared" si="16"/>
        <v>0</v>
      </c>
      <c r="P37" s="84">
        <f t="shared" si="16"/>
        <v>0</v>
      </c>
      <c r="Q37" s="84">
        <f t="shared" si="16"/>
        <v>0</v>
      </c>
      <c r="R37" s="84">
        <f t="shared" si="16"/>
        <v>0</v>
      </c>
      <c r="S37" s="84">
        <f t="shared" si="16"/>
        <v>0</v>
      </c>
      <c r="T37" s="84">
        <f t="shared" si="16"/>
        <v>0</v>
      </c>
      <c r="U37" s="84">
        <f t="shared" si="16"/>
        <v>0</v>
      </c>
      <c r="V37" s="84">
        <f t="shared" si="16"/>
        <v>0</v>
      </c>
      <c r="W37" s="84">
        <f t="shared" si="17"/>
        <v>0</v>
      </c>
      <c r="X37" s="84">
        <f t="shared" si="17"/>
        <v>0</v>
      </c>
      <c r="Y37" s="84">
        <f t="shared" si="17"/>
        <v>0</v>
      </c>
      <c r="Z37" s="84">
        <f t="shared" si="17"/>
        <v>0</v>
      </c>
      <c r="AA37" s="84">
        <f t="shared" si="17"/>
        <v>0</v>
      </c>
      <c r="AB37" s="84">
        <f t="shared" si="17"/>
        <v>0</v>
      </c>
      <c r="AC37" s="84">
        <f t="shared" si="17"/>
        <v>0</v>
      </c>
      <c r="AD37" s="84">
        <f t="shared" si="17"/>
        <v>0</v>
      </c>
      <c r="AE37" s="84">
        <f t="shared" si="17"/>
        <v>0</v>
      </c>
      <c r="AF37" s="84">
        <f t="shared" si="17"/>
        <v>0</v>
      </c>
      <c r="AG37" s="84">
        <f t="shared" si="18"/>
        <v>0</v>
      </c>
      <c r="AH37" s="84">
        <f t="shared" si="18"/>
        <v>0</v>
      </c>
      <c r="AI37" s="84">
        <f t="shared" si="18"/>
        <v>0</v>
      </c>
      <c r="AJ37" s="84">
        <f t="shared" si="18"/>
        <v>0</v>
      </c>
      <c r="AK37" s="84">
        <f t="shared" si="18"/>
        <v>0</v>
      </c>
      <c r="AL37" s="84">
        <f t="shared" si="18"/>
        <v>0</v>
      </c>
      <c r="AM37" s="84">
        <f t="shared" si="18"/>
        <v>0</v>
      </c>
      <c r="AN37" s="84">
        <f t="shared" si="18"/>
        <v>0</v>
      </c>
      <c r="AO37" s="84">
        <f t="shared" si="18"/>
        <v>0</v>
      </c>
      <c r="AP37" s="84">
        <f t="shared" si="18"/>
        <v>0</v>
      </c>
      <c r="AQ37" s="84">
        <f t="shared" si="19"/>
        <v>0</v>
      </c>
      <c r="AR37" s="84">
        <f t="shared" si="19"/>
        <v>0</v>
      </c>
      <c r="AS37" s="84">
        <f t="shared" si="19"/>
        <v>0</v>
      </c>
      <c r="AT37" s="84">
        <f t="shared" si="19"/>
        <v>0</v>
      </c>
      <c r="AU37" s="84">
        <f t="shared" si="19"/>
        <v>0</v>
      </c>
      <c r="AV37" s="84">
        <f t="shared" si="19"/>
        <v>0</v>
      </c>
      <c r="AW37" s="84">
        <f t="shared" si="19"/>
        <v>0</v>
      </c>
      <c r="AX37" s="84">
        <f t="shared" si="19"/>
        <v>0</v>
      </c>
      <c r="AY37" s="84">
        <f t="shared" si="19"/>
        <v>0</v>
      </c>
      <c r="AZ37" s="84">
        <f t="shared" si="19"/>
        <v>0</v>
      </c>
    </row>
    <row r="38" spans="1:52" ht="15.75" x14ac:dyDescent="0.25">
      <c r="A38" s="86">
        <v>20</v>
      </c>
      <c r="B38" s="85">
        <v>4.3</v>
      </c>
      <c r="C38" s="84">
        <f t="shared" ref="C38:L47" si="20">IF(( (ABS(ABS(C$10)-$A38)))&lt;1,$B38,0)</f>
        <v>0</v>
      </c>
      <c r="D38" s="84">
        <f t="shared" si="20"/>
        <v>0</v>
      </c>
      <c r="E38" s="84">
        <f t="shared" si="20"/>
        <v>0</v>
      </c>
      <c r="F38" s="84">
        <f t="shared" si="20"/>
        <v>0</v>
      </c>
      <c r="G38" s="84">
        <f t="shared" si="20"/>
        <v>0</v>
      </c>
      <c r="H38" s="84">
        <f t="shared" si="20"/>
        <v>0</v>
      </c>
      <c r="I38" s="84">
        <f t="shared" si="20"/>
        <v>0</v>
      </c>
      <c r="J38" s="84">
        <f t="shared" si="20"/>
        <v>0</v>
      </c>
      <c r="K38" s="84">
        <f t="shared" si="20"/>
        <v>0</v>
      </c>
      <c r="L38" s="84">
        <f t="shared" si="20"/>
        <v>0</v>
      </c>
      <c r="M38" s="84">
        <f t="shared" ref="M38:V47" si="21">IF(( (ABS(ABS(M$10)-$A38)))&lt;1,$B38,0)</f>
        <v>0</v>
      </c>
      <c r="N38" s="84">
        <f t="shared" si="21"/>
        <v>0</v>
      </c>
      <c r="O38" s="84">
        <f t="shared" si="21"/>
        <v>0</v>
      </c>
      <c r="P38" s="84">
        <f t="shared" si="21"/>
        <v>0</v>
      </c>
      <c r="Q38" s="84">
        <f t="shared" si="21"/>
        <v>0</v>
      </c>
      <c r="R38" s="84">
        <f t="shared" si="21"/>
        <v>0</v>
      </c>
      <c r="S38" s="84">
        <f t="shared" si="21"/>
        <v>0</v>
      </c>
      <c r="T38" s="84">
        <f t="shared" si="21"/>
        <v>0</v>
      </c>
      <c r="U38" s="84">
        <f t="shared" si="21"/>
        <v>0</v>
      </c>
      <c r="V38" s="84">
        <f t="shared" si="21"/>
        <v>0</v>
      </c>
      <c r="W38" s="84">
        <f t="shared" ref="W38:AF47" si="22">IF(( (ABS(ABS(W$10)-$A38)))&lt;1,$B38,0)</f>
        <v>0</v>
      </c>
      <c r="X38" s="84">
        <f t="shared" si="22"/>
        <v>0</v>
      </c>
      <c r="Y38" s="84">
        <f t="shared" si="22"/>
        <v>0</v>
      </c>
      <c r="Z38" s="84">
        <f t="shared" si="22"/>
        <v>0</v>
      </c>
      <c r="AA38" s="84">
        <f t="shared" si="22"/>
        <v>0</v>
      </c>
      <c r="AB38" s="84">
        <f t="shared" si="22"/>
        <v>0</v>
      </c>
      <c r="AC38" s="84">
        <f t="shared" si="22"/>
        <v>0</v>
      </c>
      <c r="AD38" s="84">
        <f t="shared" si="22"/>
        <v>0</v>
      </c>
      <c r="AE38" s="84">
        <f t="shared" si="22"/>
        <v>0</v>
      </c>
      <c r="AF38" s="84">
        <f t="shared" si="22"/>
        <v>0</v>
      </c>
      <c r="AG38" s="84">
        <f t="shared" ref="AG38:AP47" si="23">IF(( (ABS(ABS(AG$10)-$A38)))&lt;1,$B38,0)</f>
        <v>0</v>
      </c>
      <c r="AH38" s="84">
        <f t="shared" si="23"/>
        <v>0</v>
      </c>
      <c r="AI38" s="84">
        <f t="shared" si="23"/>
        <v>0</v>
      </c>
      <c r="AJ38" s="84">
        <f t="shared" si="23"/>
        <v>0</v>
      </c>
      <c r="AK38" s="84">
        <f t="shared" si="23"/>
        <v>0</v>
      </c>
      <c r="AL38" s="84">
        <f t="shared" si="23"/>
        <v>0</v>
      </c>
      <c r="AM38" s="84">
        <f t="shared" si="23"/>
        <v>0</v>
      </c>
      <c r="AN38" s="84">
        <f t="shared" si="23"/>
        <v>0</v>
      </c>
      <c r="AO38" s="84">
        <f t="shared" si="23"/>
        <v>0</v>
      </c>
      <c r="AP38" s="84">
        <f t="shared" si="23"/>
        <v>0</v>
      </c>
      <c r="AQ38" s="84">
        <f t="shared" ref="AQ38:AZ47" si="24">IF(( (ABS(ABS(AQ$10)-$A38)))&lt;1,$B38,0)</f>
        <v>0</v>
      </c>
      <c r="AR38" s="84">
        <f t="shared" si="24"/>
        <v>0</v>
      </c>
      <c r="AS38" s="84">
        <f t="shared" si="24"/>
        <v>0</v>
      </c>
      <c r="AT38" s="84">
        <f t="shared" si="24"/>
        <v>0</v>
      </c>
      <c r="AU38" s="84">
        <f t="shared" si="24"/>
        <v>0</v>
      </c>
      <c r="AV38" s="84">
        <f t="shared" si="24"/>
        <v>0</v>
      </c>
      <c r="AW38" s="84">
        <f t="shared" si="24"/>
        <v>0</v>
      </c>
      <c r="AX38" s="84">
        <f t="shared" si="24"/>
        <v>0</v>
      </c>
      <c r="AY38" s="84">
        <f t="shared" si="24"/>
        <v>0</v>
      </c>
      <c r="AZ38" s="84">
        <f t="shared" si="24"/>
        <v>0</v>
      </c>
    </row>
    <row r="39" spans="1:52" ht="15.75" x14ac:dyDescent="0.25">
      <c r="A39" s="86">
        <v>21</v>
      </c>
      <c r="B39" s="85">
        <v>4.29</v>
      </c>
      <c r="C39" s="84">
        <f t="shared" si="20"/>
        <v>0</v>
      </c>
      <c r="D39" s="84">
        <f t="shared" si="20"/>
        <v>0</v>
      </c>
      <c r="E39" s="84">
        <f t="shared" si="20"/>
        <v>0</v>
      </c>
      <c r="F39" s="84">
        <f t="shared" si="20"/>
        <v>0</v>
      </c>
      <c r="G39" s="84">
        <f t="shared" si="20"/>
        <v>0</v>
      </c>
      <c r="H39" s="84">
        <f t="shared" si="20"/>
        <v>0</v>
      </c>
      <c r="I39" s="84">
        <f t="shared" si="20"/>
        <v>0</v>
      </c>
      <c r="J39" s="84">
        <f t="shared" si="20"/>
        <v>0</v>
      </c>
      <c r="K39" s="84">
        <f t="shared" si="20"/>
        <v>0</v>
      </c>
      <c r="L39" s="84">
        <f t="shared" si="20"/>
        <v>0</v>
      </c>
      <c r="M39" s="84">
        <f t="shared" si="21"/>
        <v>0</v>
      </c>
      <c r="N39" s="84">
        <f t="shared" si="21"/>
        <v>0</v>
      </c>
      <c r="O39" s="84">
        <f t="shared" si="21"/>
        <v>0</v>
      </c>
      <c r="P39" s="84">
        <f t="shared" si="21"/>
        <v>0</v>
      </c>
      <c r="Q39" s="84">
        <f t="shared" si="21"/>
        <v>0</v>
      </c>
      <c r="R39" s="84">
        <f t="shared" si="21"/>
        <v>0</v>
      </c>
      <c r="S39" s="84">
        <f t="shared" si="21"/>
        <v>0</v>
      </c>
      <c r="T39" s="84">
        <f t="shared" si="21"/>
        <v>0</v>
      </c>
      <c r="U39" s="84">
        <f t="shared" si="21"/>
        <v>0</v>
      </c>
      <c r="V39" s="84">
        <f t="shared" si="21"/>
        <v>0</v>
      </c>
      <c r="W39" s="84">
        <f t="shared" si="22"/>
        <v>0</v>
      </c>
      <c r="X39" s="84">
        <f t="shared" si="22"/>
        <v>0</v>
      </c>
      <c r="Y39" s="84">
        <f t="shared" si="22"/>
        <v>0</v>
      </c>
      <c r="Z39" s="84">
        <f t="shared" si="22"/>
        <v>0</v>
      </c>
      <c r="AA39" s="84">
        <f t="shared" si="22"/>
        <v>0</v>
      </c>
      <c r="AB39" s="84">
        <f t="shared" si="22"/>
        <v>0</v>
      </c>
      <c r="AC39" s="84">
        <f t="shared" si="22"/>
        <v>0</v>
      </c>
      <c r="AD39" s="84">
        <f t="shared" si="22"/>
        <v>0</v>
      </c>
      <c r="AE39" s="84">
        <f t="shared" si="22"/>
        <v>0</v>
      </c>
      <c r="AF39" s="84">
        <f t="shared" si="22"/>
        <v>0</v>
      </c>
      <c r="AG39" s="84">
        <f t="shared" si="23"/>
        <v>0</v>
      </c>
      <c r="AH39" s="84">
        <f t="shared" si="23"/>
        <v>0</v>
      </c>
      <c r="AI39" s="84">
        <f t="shared" si="23"/>
        <v>0</v>
      </c>
      <c r="AJ39" s="84">
        <f t="shared" si="23"/>
        <v>0</v>
      </c>
      <c r="AK39" s="84">
        <f t="shared" si="23"/>
        <v>0</v>
      </c>
      <c r="AL39" s="84">
        <f t="shared" si="23"/>
        <v>0</v>
      </c>
      <c r="AM39" s="84">
        <f t="shared" si="23"/>
        <v>0</v>
      </c>
      <c r="AN39" s="84">
        <f t="shared" si="23"/>
        <v>0</v>
      </c>
      <c r="AO39" s="84">
        <f t="shared" si="23"/>
        <v>0</v>
      </c>
      <c r="AP39" s="84">
        <f t="shared" si="23"/>
        <v>0</v>
      </c>
      <c r="AQ39" s="84">
        <f t="shared" si="24"/>
        <v>0</v>
      </c>
      <c r="AR39" s="84">
        <f t="shared" si="24"/>
        <v>0</v>
      </c>
      <c r="AS39" s="84">
        <f t="shared" si="24"/>
        <v>0</v>
      </c>
      <c r="AT39" s="84">
        <f t="shared" si="24"/>
        <v>0</v>
      </c>
      <c r="AU39" s="84">
        <f t="shared" si="24"/>
        <v>0</v>
      </c>
      <c r="AV39" s="84">
        <f t="shared" si="24"/>
        <v>0</v>
      </c>
      <c r="AW39" s="84">
        <f t="shared" si="24"/>
        <v>0</v>
      </c>
      <c r="AX39" s="84">
        <f t="shared" si="24"/>
        <v>0</v>
      </c>
      <c r="AY39" s="84">
        <f t="shared" si="24"/>
        <v>0</v>
      </c>
      <c r="AZ39" s="84">
        <f t="shared" si="24"/>
        <v>0</v>
      </c>
    </row>
    <row r="40" spans="1:52" ht="15.75" x14ac:dyDescent="0.25">
      <c r="A40" s="86">
        <v>22</v>
      </c>
      <c r="B40" s="85">
        <v>4.28</v>
      </c>
      <c r="C40" s="84">
        <f t="shared" si="20"/>
        <v>0</v>
      </c>
      <c r="D40" s="84">
        <f t="shared" si="20"/>
        <v>0</v>
      </c>
      <c r="E40" s="84">
        <f t="shared" si="20"/>
        <v>0</v>
      </c>
      <c r="F40" s="84">
        <f t="shared" si="20"/>
        <v>0</v>
      </c>
      <c r="G40" s="84">
        <f t="shared" si="20"/>
        <v>0</v>
      </c>
      <c r="H40" s="84">
        <f t="shared" si="20"/>
        <v>0</v>
      </c>
      <c r="I40" s="84">
        <f t="shared" si="20"/>
        <v>0</v>
      </c>
      <c r="J40" s="84">
        <f t="shared" si="20"/>
        <v>0</v>
      </c>
      <c r="K40" s="84">
        <f t="shared" si="20"/>
        <v>0</v>
      </c>
      <c r="L40" s="84">
        <f t="shared" si="20"/>
        <v>0</v>
      </c>
      <c r="M40" s="84">
        <f t="shared" si="21"/>
        <v>0</v>
      </c>
      <c r="N40" s="84">
        <f t="shared" si="21"/>
        <v>0</v>
      </c>
      <c r="O40" s="84">
        <f t="shared" si="21"/>
        <v>0</v>
      </c>
      <c r="P40" s="84">
        <f t="shared" si="21"/>
        <v>0</v>
      </c>
      <c r="Q40" s="84">
        <f t="shared" si="21"/>
        <v>0</v>
      </c>
      <c r="R40" s="84">
        <f t="shared" si="21"/>
        <v>0</v>
      </c>
      <c r="S40" s="84">
        <f t="shared" si="21"/>
        <v>0</v>
      </c>
      <c r="T40" s="84">
        <f t="shared" si="21"/>
        <v>0</v>
      </c>
      <c r="U40" s="84">
        <f t="shared" si="21"/>
        <v>0</v>
      </c>
      <c r="V40" s="84">
        <f t="shared" si="21"/>
        <v>0</v>
      </c>
      <c r="W40" s="84">
        <f t="shared" si="22"/>
        <v>0</v>
      </c>
      <c r="X40" s="84">
        <f t="shared" si="22"/>
        <v>0</v>
      </c>
      <c r="Y40" s="84">
        <f t="shared" si="22"/>
        <v>0</v>
      </c>
      <c r="Z40" s="84">
        <f t="shared" si="22"/>
        <v>0</v>
      </c>
      <c r="AA40" s="84">
        <f t="shared" si="22"/>
        <v>0</v>
      </c>
      <c r="AB40" s="84">
        <f t="shared" si="22"/>
        <v>0</v>
      </c>
      <c r="AC40" s="84">
        <f t="shared" si="22"/>
        <v>0</v>
      </c>
      <c r="AD40" s="84">
        <f t="shared" si="22"/>
        <v>0</v>
      </c>
      <c r="AE40" s="84">
        <f t="shared" si="22"/>
        <v>0</v>
      </c>
      <c r="AF40" s="84">
        <f t="shared" si="22"/>
        <v>0</v>
      </c>
      <c r="AG40" s="84">
        <f t="shared" si="23"/>
        <v>0</v>
      </c>
      <c r="AH40" s="84">
        <f t="shared" si="23"/>
        <v>0</v>
      </c>
      <c r="AI40" s="84">
        <f t="shared" si="23"/>
        <v>0</v>
      </c>
      <c r="AJ40" s="84">
        <f t="shared" si="23"/>
        <v>0</v>
      </c>
      <c r="AK40" s="84">
        <f t="shared" si="23"/>
        <v>0</v>
      </c>
      <c r="AL40" s="84">
        <f t="shared" si="23"/>
        <v>0</v>
      </c>
      <c r="AM40" s="84">
        <f t="shared" si="23"/>
        <v>0</v>
      </c>
      <c r="AN40" s="84">
        <f t="shared" si="23"/>
        <v>0</v>
      </c>
      <c r="AO40" s="84">
        <f t="shared" si="23"/>
        <v>0</v>
      </c>
      <c r="AP40" s="84">
        <f t="shared" si="23"/>
        <v>0</v>
      </c>
      <c r="AQ40" s="84">
        <f t="shared" si="24"/>
        <v>0</v>
      </c>
      <c r="AR40" s="84">
        <f t="shared" si="24"/>
        <v>0</v>
      </c>
      <c r="AS40" s="84">
        <f t="shared" si="24"/>
        <v>0</v>
      </c>
      <c r="AT40" s="84">
        <f t="shared" si="24"/>
        <v>0</v>
      </c>
      <c r="AU40" s="84">
        <f t="shared" si="24"/>
        <v>0</v>
      </c>
      <c r="AV40" s="84">
        <f t="shared" si="24"/>
        <v>0</v>
      </c>
      <c r="AW40" s="84">
        <f t="shared" si="24"/>
        <v>0</v>
      </c>
      <c r="AX40" s="84">
        <f t="shared" si="24"/>
        <v>0</v>
      </c>
      <c r="AY40" s="84">
        <f t="shared" si="24"/>
        <v>0</v>
      </c>
      <c r="AZ40" s="84">
        <f t="shared" si="24"/>
        <v>0</v>
      </c>
    </row>
    <row r="41" spans="1:52" ht="15.75" x14ac:dyDescent="0.25">
      <c r="A41" s="86">
        <v>23</v>
      </c>
      <c r="B41" s="85">
        <v>4.2699999999999996</v>
      </c>
      <c r="C41" s="84">
        <f t="shared" si="20"/>
        <v>0</v>
      </c>
      <c r="D41" s="84">
        <f t="shared" si="20"/>
        <v>0</v>
      </c>
      <c r="E41" s="84">
        <f t="shared" si="20"/>
        <v>0</v>
      </c>
      <c r="F41" s="84">
        <f t="shared" si="20"/>
        <v>0</v>
      </c>
      <c r="G41" s="84">
        <f t="shared" si="20"/>
        <v>0</v>
      </c>
      <c r="H41" s="84">
        <f t="shared" si="20"/>
        <v>0</v>
      </c>
      <c r="I41" s="84">
        <f t="shared" si="20"/>
        <v>0</v>
      </c>
      <c r="J41" s="84">
        <f t="shared" si="20"/>
        <v>0</v>
      </c>
      <c r="K41" s="84">
        <f t="shared" si="20"/>
        <v>0</v>
      </c>
      <c r="L41" s="84">
        <f t="shared" si="20"/>
        <v>0</v>
      </c>
      <c r="M41" s="84">
        <f t="shared" si="21"/>
        <v>0</v>
      </c>
      <c r="N41" s="84">
        <f t="shared" si="21"/>
        <v>0</v>
      </c>
      <c r="O41" s="84">
        <f t="shared" si="21"/>
        <v>0</v>
      </c>
      <c r="P41" s="84">
        <f t="shared" si="21"/>
        <v>0</v>
      </c>
      <c r="Q41" s="84">
        <f t="shared" si="21"/>
        <v>0</v>
      </c>
      <c r="R41" s="84">
        <f t="shared" si="21"/>
        <v>0</v>
      </c>
      <c r="S41" s="84">
        <f t="shared" si="21"/>
        <v>0</v>
      </c>
      <c r="T41" s="84">
        <f t="shared" si="21"/>
        <v>0</v>
      </c>
      <c r="U41" s="84">
        <f t="shared" si="21"/>
        <v>0</v>
      </c>
      <c r="V41" s="84">
        <f t="shared" si="21"/>
        <v>0</v>
      </c>
      <c r="W41" s="84">
        <f t="shared" si="22"/>
        <v>0</v>
      </c>
      <c r="X41" s="84">
        <f t="shared" si="22"/>
        <v>0</v>
      </c>
      <c r="Y41" s="84">
        <f t="shared" si="22"/>
        <v>0</v>
      </c>
      <c r="Z41" s="84">
        <f t="shared" si="22"/>
        <v>0</v>
      </c>
      <c r="AA41" s="84">
        <f t="shared" si="22"/>
        <v>0</v>
      </c>
      <c r="AB41" s="84">
        <f t="shared" si="22"/>
        <v>0</v>
      </c>
      <c r="AC41" s="84">
        <f t="shared" si="22"/>
        <v>0</v>
      </c>
      <c r="AD41" s="84">
        <f t="shared" si="22"/>
        <v>0</v>
      </c>
      <c r="AE41" s="84">
        <f t="shared" si="22"/>
        <v>0</v>
      </c>
      <c r="AF41" s="84">
        <f t="shared" si="22"/>
        <v>0</v>
      </c>
      <c r="AG41" s="84">
        <f t="shared" si="23"/>
        <v>0</v>
      </c>
      <c r="AH41" s="84">
        <f t="shared" si="23"/>
        <v>0</v>
      </c>
      <c r="AI41" s="84">
        <f t="shared" si="23"/>
        <v>0</v>
      </c>
      <c r="AJ41" s="84">
        <f t="shared" si="23"/>
        <v>0</v>
      </c>
      <c r="AK41" s="84">
        <f t="shared" si="23"/>
        <v>0</v>
      </c>
      <c r="AL41" s="84">
        <f t="shared" si="23"/>
        <v>0</v>
      </c>
      <c r="AM41" s="84">
        <f t="shared" si="23"/>
        <v>0</v>
      </c>
      <c r="AN41" s="84">
        <f t="shared" si="23"/>
        <v>0</v>
      </c>
      <c r="AO41" s="84">
        <f t="shared" si="23"/>
        <v>0</v>
      </c>
      <c r="AP41" s="84">
        <f t="shared" si="23"/>
        <v>0</v>
      </c>
      <c r="AQ41" s="84">
        <f t="shared" si="24"/>
        <v>0</v>
      </c>
      <c r="AR41" s="84">
        <f t="shared" si="24"/>
        <v>0</v>
      </c>
      <c r="AS41" s="84">
        <f t="shared" si="24"/>
        <v>0</v>
      </c>
      <c r="AT41" s="84">
        <f t="shared" si="24"/>
        <v>0</v>
      </c>
      <c r="AU41" s="84">
        <f t="shared" si="24"/>
        <v>0</v>
      </c>
      <c r="AV41" s="84">
        <f t="shared" si="24"/>
        <v>0</v>
      </c>
      <c r="AW41" s="84">
        <f t="shared" si="24"/>
        <v>0</v>
      </c>
      <c r="AX41" s="84">
        <f t="shared" si="24"/>
        <v>0</v>
      </c>
      <c r="AY41" s="84">
        <f t="shared" si="24"/>
        <v>0</v>
      </c>
      <c r="AZ41" s="84">
        <f t="shared" si="24"/>
        <v>0</v>
      </c>
    </row>
    <row r="42" spans="1:52" ht="15.75" x14ac:dyDescent="0.25">
      <c r="A42" s="86">
        <v>24</v>
      </c>
      <c r="B42" s="85">
        <v>4.26</v>
      </c>
      <c r="C42" s="84">
        <f t="shared" si="20"/>
        <v>0</v>
      </c>
      <c r="D42" s="84">
        <f t="shared" si="20"/>
        <v>0</v>
      </c>
      <c r="E42" s="84">
        <f t="shared" si="20"/>
        <v>0</v>
      </c>
      <c r="F42" s="84">
        <f t="shared" si="20"/>
        <v>0</v>
      </c>
      <c r="G42" s="84">
        <f t="shared" si="20"/>
        <v>0</v>
      </c>
      <c r="H42" s="84">
        <f t="shared" si="20"/>
        <v>0</v>
      </c>
      <c r="I42" s="84">
        <f t="shared" si="20"/>
        <v>0</v>
      </c>
      <c r="J42" s="84">
        <f t="shared" si="20"/>
        <v>0</v>
      </c>
      <c r="K42" s="84">
        <f t="shared" si="20"/>
        <v>0</v>
      </c>
      <c r="L42" s="84">
        <f t="shared" si="20"/>
        <v>0</v>
      </c>
      <c r="M42" s="84">
        <f t="shared" si="21"/>
        <v>0</v>
      </c>
      <c r="N42" s="84">
        <f t="shared" si="21"/>
        <v>0</v>
      </c>
      <c r="O42" s="84">
        <f t="shared" si="21"/>
        <v>0</v>
      </c>
      <c r="P42" s="84">
        <f t="shared" si="21"/>
        <v>0</v>
      </c>
      <c r="Q42" s="84">
        <f t="shared" si="21"/>
        <v>0</v>
      </c>
      <c r="R42" s="84">
        <f t="shared" si="21"/>
        <v>0</v>
      </c>
      <c r="S42" s="84">
        <f t="shared" si="21"/>
        <v>0</v>
      </c>
      <c r="T42" s="84">
        <f t="shared" si="21"/>
        <v>0</v>
      </c>
      <c r="U42" s="84">
        <f t="shared" si="21"/>
        <v>0</v>
      </c>
      <c r="V42" s="84">
        <f t="shared" si="21"/>
        <v>0</v>
      </c>
      <c r="W42" s="84">
        <f t="shared" si="22"/>
        <v>0</v>
      </c>
      <c r="X42" s="84">
        <f t="shared" si="22"/>
        <v>0</v>
      </c>
      <c r="Y42" s="84">
        <f t="shared" si="22"/>
        <v>0</v>
      </c>
      <c r="Z42" s="84">
        <f t="shared" si="22"/>
        <v>0</v>
      </c>
      <c r="AA42" s="84">
        <f t="shared" si="22"/>
        <v>0</v>
      </c>
      <c r="AB42" s="84">
        <f t="shared" si="22"/>
        <v>0</v>
      </c>
      <c r="AC42" s="84">
        <f t="shared" si="22"/>
        <v>0</v>
      </c>
      <c r="AD42" s="84">
        <f t="shared" si="22"/>
        <v>0</v>
      </c>
      <c r="AE42" s="84">
        <f t="shared" si="22"/>
        <v>0</v>
      </c>
      <c r="AF42" s="84">
        <f t="shared" si="22"/>
        <v>0</v>
      </c>
      <c r="AG42" s="84">
        <f t="shared" si="23"/>
        <v>0</v>
      </c>
      <c r="AH42" s="84">
        <f t="shared" si="23"/>
        <v>0</v>
      </c>
      <c r="AI42" s="84">
        <f t="shared" si="23"/>
        <v>0</v>
      </c>
      <c r="AJ42" s="84">
        <f t="shared" si="23"/>
        <v>0</v>
      </c>
      <c r="AK42" s="84">
        <f t="shared" si="23"/>
        <v>0</v>
      </c>
      <c r="AL42" s="84">
        <f t="shared" si="23"/>
        <v>0</v>
      </c>
      <c r="AM42" s="84">
        <f t="shared" si="23"/>
        <v>0</v>
      </c>
      <c r="AN42" s="84">
        <f t="shared" si="23"/>
        <v>0</v>
      </c>
      <c r="AO42" s="84">
        <f t="shared" si="23"/>
        <v>0</v>
      </c>
      <c r="AP42" s="84">
        <f t="shared" si="23"/>
        <v>0</v>
      </c>
      <c r="AQ42" s="84">
        <f t="shared" si="24"/>
        <v>0</v>
      </c>
      <c r="AR42" s="84">
        <f t="shared" si="24"/>
        <v>0</v>
      </c>
      <c r="AS42" s="84">
        <f t="shared" si="24"/>
        <v>0</v>
      </c>
      <c r="AT42" s="84">
        <f t="shared" si="24"/>
        <v>0</v>
      </c>
      <c r="AU42" s="84">
        <f t="shared" si="24"/>
        <v>0</v>
      </c>
      <c r="AV42" s="84">
        <f t="shared" si="24"/>
        <v>0</v>
      </c>
      <c r="AW42" s="84">
        <f t="shared" si="24"/>
        <v>0</v>
      </c>
      <c r="AX42" s="84">
        <f t="shared" si="24"/>
        <v>0</v>
      </c>
      <c r="AY42" s="84">
        <f t="shared" si="24"/>
        <v>0</v>
      </c>
      <c r="AZ42" s="84">
        <f t="shared" si="24"/>
        <v>0</v>
      </c>
    </row>
    <row r="43" spans="1:52" ht="15.75" x14ac:dyDescent="0.25">
      <c r="A43" s="86">
        <v>25</v>
      </c>
      <c r="B43" s="85">
        <v>4.25</v>
      </c>
      <c r="C43" s="84">
        <f t="shared" si="20"/>
        <v>0</v>
      </c>
      <c r="D43" s="84">
        <f t="shared" si="20"/>
        <v>0</v>
      </c>
      <c r="E43" s="84">
        <f t="shared" si="20"/>
        <v>0</v>
      </c>
      <c r="F43" s="84">
        <f t="shared" si="20"/>
        <v>0</v>
      </c>
      <c r="G43" s="84">
        <f t="shared" si="20"/>
        <v>0</v>
      </c>
      <c r="H43" s="84">
        <f t="shared" si="20"/>
        <v>0</v>
      </c>
      <c r="I43" s="84">
        <f t="shared" si="20"/>
        <v>0</v>
      </c>
      <c r="J43" s="84">
        <f t="shared" si="20"/>
        <v>0</v>
      </c>
      <c r="K43" s="84">
        <f t="shared" si="20"/>
        <v>0</v>
      </c>
      <c r="L43" s="84">
        <f t="shared" si="20"/>
        <v>0</v>
      </c>
      <c r="M43" s="84">
        <f t="shared" si="21"/>
        <v>0</v>
      </c>
      <c r="N43" s="84">
        <f t="shared" si="21"/>
        <v>0</v>
      </c>
      <c r="O43" s="84">
        <f t="shared" si="21"/>
        <v>0</v>
      </c>
      <c r="P43" s="84">
        <f t="shared" si="21"/>
        <v>0</v>
      </c>
      <c r="Q43" s="84">
        <f t="shared" si="21"/>
        <v>0</v>
      </c>
      <c r="R43" s="84">
        <f t="shared" si="21"/>
        <v>0</v>
      </c>
      <c r="S43" s="84">
        <f t="shared" si="21"/>
        <v>0</v>
      </c>
      <c r="T43" s="84">
        <f t="shared" si="21"/>
        <v>0</v>
      </c>
      <c r="U43" s="84">
        <f t="shared" si="21"/>
        <v>0</v>
      </c>
      <c r="V43" s="84">
        <f t="shared" si="21"/>
        <v>0</v>
      </c>
      <c r="W43" s="84">
        <f t="shared" si="22"/>
        <v>0</v>
      </c>
      <c r="X43" s="84">
        <f t="shared" si="22"/>
        <v>0</v>
      </c>
      <c r="Y43" s="84">
        <f t="shared" si="22"/>
        <v>0</v>
      </c>
      <c r="Z43" s="84">
        <f t="shared" si="22"/>
        <v>0</v>
      </c>
      <c r="AA43" s="84">
        <f t="shared" si="22"/>
        <v>0</v>
      </c>
      <c r="AB43" s="84">
        <f t="shared" si="22"/>
        <v>0</v>
      </c>
      <c r="AC43" s="84">
        <f t="shared" si="22"/>
        <v>0</v>
      </c>
      <c r="AD43" s="84">
        <f t="shared" si="22"/>
        <v>0</v>
      </c>
      <c r="AE43" s="84">
        <f t="shared" si="22"/>
        <v>0</v>
      </c>
      <c r="AF43" s="84">
        <f t="shared" si="22"/>
        <v>0</v>
      </c>
      <c r="AG43" s="84">
        <f t="shared" si="23"/>
        <v>0</v>
      </c>
      <c r="AH43" s="84">
        <f t="shared" si="23"/>
        <v>0</v>
      </c>
      <c r="AI43" s="84">
        <f t="shared" si="23"/>
        <v>0</v>
      </c>
      <c r="AJ43" s="84">
        <f t="shared" si="23"/>
        <v>0</v>
      </c>
      <c r="AK43" s="84">
        <f t="shared" si="23"/>
        <v>0</v>
      </c>
      <c r="AL43" s="84">
        <f t="shared" si="23"/>
        <v>0</v>
      </c>
      <c r="AM43" s="84">
        <f t="shared" si="23"/>
        <v>0</v>
      </c>
      <c r="AN43" s="84">
        <f t="shared" si="23"/>
        <v>0</v>
      </c>
      <c r="AO43" s="84">
        <f t="shared" si="23"/>
        <v>0</v>
      </c>
      <c r="AP43" s="84">
        <f t="shared" si="23"/>
        <v>0</v>
      </c>
      <c r="AQ43" s="84">
        <f t="shared" si="24"/>
        <v>0</v>
      </c>
      <c r="AR43" s="84">
        <f t="shared" si="24"/>
        <v>0</v>
      </c>
      <c r="AS43" s="84">
        <f t="shared" si="24"/>
        <v>0</v>
      </c>
      <c r="AT43" s="84">
        <f t="shared" si="24"/>
        <v>0</v>
      </c>
      <c r="AU43" s="84">
        <f t="shared" si="24"/>
        <v>0</v>
      </c>
      <c r="AV43" s="84">
        <f t="shared" si="24"/>
        <v>0</v>
      </c>
      <c r="AW43" s="84">
        <f t="shared" si="24"/>
        <v>0</v>
      </c>
      <c r="AX43" s="84">
        <f t="shared" si="24"/>
        <v>0</v>
      </c>
      <c r="AY43" s="84">
        <f t="shared" si="24"/>
        <v>0</v>
      </c>
      <c r="AZ43" s="84">
        <f t="shared" si="24"/>
        <v>0</v>
      </c>
    </row>
    <row r="44" spans="1:52" ht="15.75" x14ac:dyDescent="0.25">
      <c r="A44" s="86">
        <v>26</v>
      </c>
      <c r="B44" s="85">
        <v>4.2359999999999998</v>
      </c>
      <c r="C44" s="84">
        <f t="shared" si="20"/>
        <v>0</v>
      </c>
      <c r="D44" s="84">
        <f t="shared" si="20"/>
        <v>0</v>
      </c>
      <c r="E44" s="84">
        <f t="shared" si="20"/>
        <v>0</v>
      </c>
      <c r="F44" s="84">
        <f t="shared" si="20"/>
        <v>0</v>
      </c>
      <c r="G44" s="84">
        <f t="shared" si="20"/>
        <v>0</v>
      </c>
      <c r="H44" s="84">
        <f t="shared" si="20"/>
        <v>0</v>
      </c>
      <c r="I44" s="84">
        <f t="shared" si="20"/>
        <v>0</v>
      </c>
      <c r="J44" s="84">
        <f t="shared" si="20"/>
        <v>0</v>
      </c>
      <c r="K44" s="84">
        <f t="shared" si="20"/>
        <v>0</v>
      </c>
      <c r="L44" s="84">
        <f t="shared" si="20"/>
        <v>0</v>
      </c>
      <c r="M44" s="84">
        <f t="shared" si="21"/>
        <v>0</v>
      </c>
      <c r="N44" s="84">
        <f t="shared" si="21"/>
        <v>0</v>
      </c>
      <c r="O44" s="84">
        <f t="shared" si="21"/>
        <v>0</v>
      </c>
      <c r="P44" s="84">
        <f t="shared" si="21"/>
        <v>0</v>
      </c>
      <c r="Q44" s="84">
        <f t="shared" si="21"/>
        <v>0</v>
      </c>
      <c r="R44" s="84">
        <f t="shared" si="21"/>
        <v>0</v>
      </c>
      <c r="S44" s="84">
        <f t="shared" si="21"/>
        <v>0</v>
      </c>
      <c r="T44" s="84">
        <f t="shared" si="21"/>
        <v>0</v>
      </c>
      <c r="U44" s="84">
        <f t="shared" si="21"/>
        <v>0</v>
      </c>
      <c r="V44" s="84">
        <f t="shared" si="21"/>
        <v>0</v>
      </c>
      <c r="W44" s="84">
        <f t="shared" si="22"/>
        <v>0</v>
      </c>
      <c r="X44" s="84">
        <f t="shared" si="22"/>
        <v>0</v>
      </c>
      <c r="Y44" s="84">
        <f t="shared" si="22"/>
        <v>0</v>
      </c>
      <c r="Z44" s="84">
        <f t="shared" si="22"/>
        <v>0</v>
      </c>
      <c r="AA44" s="84">
        <f t="shared" si="22"/>
        <v>0</v>
      </c>
      <c r="AB44" s="84">
        <f t="shared" si="22"/>
        <v>0</v>
      </c>
      <c r="AC44" s="84">
        <f t="shared" si="22"/>
        <v>0</v>
      </c>
      <c r="AD44" s="84">
        <f t="shared" si="22"/>
        <v>0</v>
      </c>
      <c r="AE44" s="84">
        <f t="shared" si="22"/>
        <v>0</v>
      </c>
      <c r="AF44" s="84">
        <f t="shared" si="22"/>
        <v>0</v>
      </c>
      <c r="AG44" s="84">
        <f t="shared" si="23"/>
        <v>0</v>
      </c>
      <c r="AH44" s="84">
        <f t="shared" si="23"/>
        <v>0</v>
      </c>
      <c r="AI44" s="84">
        <f t="shared" si="23"/>
        <v>0</v>
      </c>
      <c r="AJ44" s="84">
        <f t="shared" si="23"/>
        <v>0</v>
      </c>
      <c r="AK44" s="84">
        <f t="shared" si="23"/>
        <v>0</v>
      </c>
      <c r="AL44" s="84">
        <f t="shared" si="23"/>
        <v>0</v>
      </c>
      <c r="AM44" s="84">
        <f t="shared" si="23"/>
        <v>0</v>
      </c>
      <c r="AN44" s="84">
        <f t="shared" si="23"/>
        <v>0</v>
      </c>
      <c r="AO44" s="84">
        <f t="shared" si="23"/>
        <v>0</v>
      </c>
      <c r="AP44" s="84">
        <f t="shared" si="23"/>
        <v>0</v>
      </c>
      <c r="AQ44" s="84">
        <f t="shared" si="24"/>
        <v>0</v>
      </c>
      <c r="AR44" s="84">
        <f t="shared" si="24"/>
        <v>0</v>
      </c>
      <c r="AS44" s="84">
        <f t="shared" si="24"/>
        <v>0</v>
      </c>
      <c r="AT44" s="84">
        <f t="shared" si="24"/>
        <v>0</v>
      </c>
      <c r="AU44" s="84">
        <f t="shared" si="24"/>
        <v>0</v>
      </c>
      <c r="AV44" s="84">
        <f t="shared" si="24"/>
        <v>0</v>
      </c>
      <c r="AW44" s="84">
        <f t="shared" si="24"/>
        <v>0</v>
      </c>
      <c r="AX44" s="84">
        <f t="shared" si="24"/>
        <v>0</v>
      </c>
      <c r="AY44" s="84">
        <f t="shared" si="24"/>
        <v>0</v>
      </c>
      <c r="AZ44" s="84">
        <f t="shared" si="24"/>
        <v>0</v>
      </c>
    </row>
    <row r="45" spans="1:52" ht="15.75" x14ac:dyDescent="0.25">
      <c r="A45" s="86">
        <v>27</v>
      </c>
      <c r="B45" s="85">
        <v>4.2220000000000004</v>
      </c>
      <c r="C45" s="84">
        <f t="shared" si="20"/>
        <v>0</v>
      </c>
      <c r="D45" s="84">
        <f t="shared" si="20"/>
        <v>0</v>
      </c>
      <c r="E45" s="84">
        <f t="shared" si="20"/>
        <v>0</v>
      </c>
      <c r="F45" s="84">
        <f t="shared" si="20"/>
        <v>0</v>
      </c>
      <c r="G45" s="84">
        <f t="shared" si="20"/>
        <v>0</v>
      </c>
      <c r="H45" s="84">
        <f t="shared" si="20"/>
        <v>0</v>
      </c>
      <c r="I45" s="84">
        <f t="shared" si="20"/>
        <v>0</v>
      </c>
      <c r="J45" s="84">
        <f t="shared" si="20"/>
        <v>0</v>
      </c>
      <c r="K45" s="84">
        <f t="shared" si="20"/>
        <v>0</v>
      </c>
      <c r="L45" s="84">
        <f t="shared" si="20"/>
        <v>0</v>
      </c>
      <c r="M45" s="84">
        <f t="shared" si="21"/>
        <v>0</v>
      </c>
      <c r="N45" s="84">
        <f t="shared" si="21"/>
        <v>0</v>
      </c>
      <c r="O45" s="84">
        <f t="shared" si="21"/>
        <v>0</v>
      </c>
      <c r="P45" s="84">
        <f t="shared" si="21"/>
        <v>0</v>
      </c>
      <c r="Q45" s="84">
        <f t="shared" si="21"/>
        <v>0</v>
      </c>
      <c r="R45" s="84">
        <f t="shared" si="21"/>
        <v>0</v>
      </c>
      <c r="S45" s="84">
        <f t="shared" si="21"/>
        <v>0</v>
      </c>
      <c r="T45" s="84">
        <f t="shared" si="21"/>
        <v>0</v>
      </c>
      <c r="U45" s="84">
        <f t="shared" si="21"/>
        <v>0</v>
      </c>
      <c r="V45" s="84">
        <f t="shared" si="21"/>
        <v>0</v>
      </c>
      <c r="W45" s="84">
        <f t="shared" si="22"/>
        <v>0</v>
      </c>
      <c r="X45" s="84">
        <f t="shared" si="22"/>
        <v>0</v>
      </c>
      <c r="Y45" s="84">
        <f t="shared" si="22"/>
        <v>0</v>
      </c>
      <c r="Z45" s="84">
        <f t="shared" si="22"/>
        <v>0</v>
      </c>
      <c r="AA45" s="84">
        <f t="shared" si="22"/>
        <v>0</v>
      </c>
      <c r="AB45" s="84">
        <f t="shared" si="22"/>
        <v>0</v>
      </c>
      <c r="AC45" s="84">
        <f t="shared" si="22"/>
        <v>0</v>
      </c>
      <c r="AD45" s="84">
        <f t="shared" si="22"/>
        <v>0</v>
      </c>
      <c r="AE45" s="84">
        <f t="shared" si="22"/>
        <v>0</v>
      </c>
      <c r="AF45" s="84">
        <f t="shared" si="22"/>
        <v>0</v>
      </c>
      <c r="AG45" s="84">
        <f t="shared" si="23"/>
        <v>0</v>
      </c>
      <c r="AH45" s="84">
        <f t="shared" si="23"/>
        <v>0</v>
      </c>
      <c r="AI45" s="84">
        <f t="shared" si="23"/>
        <v>0</v>
      </c>
      <c r="AJ45" s="84">
        <f t="shared" si="23"/>
        <v>0</v>
      </c>
      <c r="AK45" s="84">
        <f t="shared" si="23"/>
        <v>0</v>
      </c>
      <c r="AL45" s="84">
        <f t="shared" si="23"/>
        <v>0</v>
      </c>
      <c r="AM45" s="84">
        <f t="shared" si="23"/>
        <v>0</v>
      </c>
      <c r="AN45" s="84">
        <f t="shared" si="23"/>
        <v>0</v>
      </c>
      <c r="AO45" s="84">
        <f t="shared" si="23"/>
        <v>0</v>
      </c>
      <c r="AP45" s="84">
        <f t="shared" si="23"/>
        <v>0</v>
      </c>
      <c r="AQ45" s="84">
        <f t="shared" si="24"/>
        <v>0</v>
      </c>
      <c r="AR45" s="84">
        <f t="shared" si="24"/>
        <v>0</v>
      </c>
      <c r="AS45" s="84">
        <f t="shared" si="24"/>
        <v>0</v>
      </c>
      <c r="AT45" s="84">
        <f t="shared" si="24"/>
        <v>0</v>
      </c>
      <c r="AU45" s="84">
        <f t="shared" si="24"/>
        <v>0</v>
      </c>
      <c r="AV45" s="84">
        <f t="shared" si="24"/>
        <v>0</v>
      </c>
      <c r="AW45" s="84">
        <f t="shared" si="24"/>
        <v>0</v>
      </c>
      <c r="AX45" s="84">
        <f t="shared" si="24"/>
        <v>0</v>
      </c>
      <c r="AY45" s="84">
        <f t="shared" si="24"/>
        <v>0</v>
      </c>
      <c r="AZ45" s="84">
        <f t="shared" si="24"/>
        <v>0</v>
      </c>
    </row>
    <row r="46" spans="1:52" ht="15.75" x14ac:dyDescent="0.25">
      <c r="A46" s="86">
        <v>28</v>
      </c>
      <c r="B46" s="85">
        <v>4.2080000000000002</v>
      </c>
      <c r="C46" s="84">
        <f t="shared" si="20"/>
        <v>0</v>
      </c>
      <c r="D46" s="84">
        <f t="shared" si="20"/>
        <v>0</v>
      </c>
      <c r="E46" s="84">
        <f t="shared" si="20"/>
        <v>0</v>
      </c>
      <c r="F46" s="84">
        <f t="shared" si="20"/>
        <v>0</v>
      </c>
      <c r="G46" s="84">
        <f t="shared" si="20"/>
        <v>0</v>
      </c>
      <c r="H46" s="84">
        <f t="shared" si="20"/>
        <v>0</v>
      </c>
      <c r="I46" s="84">
        <f t="shared" si="20"/>
        <v>0</v>
      </c>
      <c r="J46" s="84">
        <f t="shared" si="20"/>
        <v>0</v>
      </c>
      <c r="K46" s="84">
        <f t="shared" si="20"/>
        <v>0</v>
      </c>
      <c r="L46" s="84">
        <f t="shared" si="20"/>
        <v>0</v>
      </c>
      <c r="M46" s="84">
        <f t="shared" si="21"/>
        <v>0</v>
      </c>
      <c r="N46" s="84">
        <f t="shared" si="21"/>
        <v>0</v>
      </c>
      <c r="O46" s="84">
        <f t="shared" si="21"/>
        <v>0</v>
      </c>
      <c r="P46" s="84">
        <f t="shared" si="21"/>
        <v>0</v>
      </c>
      <c r="Q46" s="84">
        <f t="shared" si="21"/>
        <v>0</v>
      </c>
      <c r="R46" s="84">
        <f t="shared" si="21"/>
        <v>0</v>
      </c>
      <c r="S46" s="84">
        <f t="shared" si="21"/>
        <v>0</v>
      </c>
      <c r="T46" s="84">
        <f t="shared" si="21"/>
        <v>0</v>
      </c>
      <c r="U46" s="84">
        <f t="shared" si="21"/>
        <v>0</v>
      </c>
      <c r="V46" s="84">
        <f t="shared" si="21"/>
        <v>0</v>
      </c>
      <c r="W46" s="84">
        <f t="shared" si="22"/>
        <v>0</v>
      </c>
      <c r="X46" s="84">
        <f t="shared" si="22"/>
        <v>0</v>
      </c>
      <c r="Y46" s="84">
        <f t="shared" si="22"/>
        <v>0</v>
      </c>
      <c r="Z46" s="84">
        <f t="shared" si="22"/>
        <v>0</v>
      </c>
      <c r="AA46" s="84">
        <f t="shared" si="22"/>
        <v>0</v>
      </c>
      <c r="AB46" s="84">
        <f t="shared" si="22"/>
        <v>0</v>
      </c>
      <c r="AC46" s="84">
        <f t="shared" si="22"/>
        <v>0</v>
      </c>
      <c r="AD46" s="84">
        <f t="shared" si="22"/>
        <v>0</v>
      </c>
      <c r="AE46" s="84">
        <f t="shared" si="22"/>
        <v>0</v>
      </c>
      <c r="AF46" s="84">
        <f t="shared" si="22"/>
        <v>0</v>
      </c>
      <c r="AG46" s="84">
        <f t="shared" si="23"/>
        <v>0</v>
      </c>
      <c r="AH46" s="84">
        <f t="shared" si="23"/>
        <v>0</v>
      </c>
      <c r="AI46" s="84">
        <f t="shared" si="23"/>
        <v>0</v>
      </c>
      <c r="AJ46" s="84">
        <f t="shared" si="23"/>
        <v>0</v>
      </c>
      <c r="AK46" s="84">
        <f t="shared" si="23"/>
        <v>0</v>
      </c>
      <c r="AL46" s="84">
        <f t="shared" si="23"/>
        <v>0</v>
      </c>
      <c r="AM46" s="84">
        <f t="shared" si="23"/>
        <v>0</v>
      </c>
      <c r="AN46" s="84">
        <f t="shared" si="23"/>
        <v>0</v>
      </c>
      <c r="AO46" s="84">
        <f t="shared" si="23"/>
        <v>0</v>
      </c>
      <c r="AP46" s="84">
        <f t="shared" si="23"/>
        <v>0</v>
      </c>
      <c r="AQ46" s="84">
        <f t="shared" si="24"/>
        <v>0</v>
      </c>
      <c r="AR46" s="84">
        <f t="shared" si="24"/>
        <v>0</v>
      </c>
      <c r="AS46" s="84">
        <f t="shared" si="24"/>
        <v>0</v>
      </c>
      <c r="AT46" s="84">
        <f t="shared" si="24"/>
        <v>0</v>
      </c>
      <c r="AU46" s="84">
        <f t="shared" si="24"/>
        <v>0</v>
      </c>
      <c r="AV46" s="84">
        <f t="shared" si="24"/>
        <v>0</v>
      </c>
      <c r="AW46" s="84">
        <f t="shared" si="24"/>
        <v>0</v>
      </c>
      <c r="AX46" s="84">
        <f t="shared" si="24"/>
        <v>0</v>
      </c>
      <c r="AY46" s="84">
        <f t="shared" si="24"/>
        <v>0</v>
      </c>
      <c r="AZ46" s="84">
        <f t="shared" si="24"/>
        <v>0</v>
      </c>
    </row>
    <row r="47" spans="1:52" ht="15.75" x14ac:dyDescent="0.25">
      <c r="A47" s="86">
        <v>29</v>
      </c>
      <c r="B47" s="85">
        <v>4.194</v>
      </c>
      <c r="C47" s="84">
        <f t="shared" si="20"/>
        <v>0</v>
      </c>
      <c r="D47" s="84">
        <f t="shared" si="20"/>
        <v>0</v>
      </c>
      <c r="E47" s="84">
        <f t="shared" si="20"/>
        <v>0</v>
      </c>
      <c r="F47" s="84">
        <f t="shared" si="20"/>
        <v>0</v>
      </c>
      <c r="G47" s="84">
        <f t="shared" si="20"/>
        <v>0</v>
      </c>
      <c r="H47" s="84">
        <f t="shared" si="20"/>
        <v>0</v>
      </c>
      <c r="I47" s="84">
        <f t="shared" si="20"/>
        <v>0</v>
      </c>
      <c r="J47" s="84">
        <f t="shared" si="20"/>
        <v>0</v>
      </c>
      <c r="K47" s="84">
        <f t="shared" si="20"/>
        <v>0</v>
      </c>
      <c r="L47" s="84">
        <f t="shared" si="20"/>
        <v>0</v>
      </c>
      <c r="M47" s="84">
        <f t="shared" si="21"/>
        <v>0</v>
      </c>
      <c r="N47" s="84">
        <f t="shared" si="21"/>
        <v>0</v>
      </c>
      <c r="O47" s="84">
        <f t="shared" si="21"/>
        <v>0</v>
      </c>
      <c r="P47" s="84">
        <f t="shared" si="21"/>
        <v>0</v>
      </c>
      <c r="Q47" s="84">
        <f t="shared" si="21"/>
        <v>0</v>
      </c>
      <c r="R47" s="84">
        <f t="shared" si="21"/>
        <v>0</v>
      </c>
      <c r="S47" s="84">
        <f t="shared" si="21"/>
        <v>0</v>
      </c>
      <c r="T47" s="84">
        <f t="shared" si="21"/>
        <v>0</v>
      </c>
      <c r="U47" s="84">
        <f t="shared" si="21"/>
        <v>0</v>
      </c>
      <c r="V47" s="84">
        <f t="shared" si="21"/>
        <v>0</v>
      </c>
      <c r="W47" s="84">
        <f t="shared" si="22"/>
        <v>0</v>
      </c>
      <c r="X47" s="84">
        <f t="shared" si="22"/>
        <v>0</v>
      </c>
      <c r="Y47" s="84">
        <f t="shared" si="22"/>
        <v>0</v>
      </c>
      <c r="Z47" s="84">
        <f t="shared" si="22"/>
        <v>0</v>
      </c>
      <c r="AA47" s="84">
        <f t="shared" si="22"/>
        <v>0</v>
      </c>
      <c r="AB47" s="84">
        <f t="shared" si="22"/>
        <v>0</v>
      </c>
      <c r="AC47" s="84">
        <f t="shared" si="22"/>
        <v>0</v>
      </c>
      <c r="AD47" s="84">
        <f t="shared" si="22"/>
        <v>0</v>
      </c>
      <c r="AE47" s="84">
        <f t="shared" si="22"/>
        <v>0</v>
      </c>
      <c r="AF47" s="84">
        <f t="shared" si="22"/>
        <v>0</v>
      </c>
      <c r="AG47" s="84">
        <f t="shared" si="23"/>
        <v>0</v>
      </c>
      <c r="AH47" s="84">
        <f t="shared" si="23"/>
        <v>0</v>
      </c>
      <c r="AI47" s="84">
        <f t="shared" si="23"/>
        <v>0</v>
      </c>
      <c r="AJ47" s="84">
        <f t="shared" si="23"/>
        <v>0</v>
      </c>
      <c r="AK47" s="84">
        <f t="shared" si="23"/>
        <v>0</v>
      </c>
      <c r="AL47" s="84">
        <f t="shared" si="23"/>
        <v>0</v>
      </c>
      <c r="AM47" s="84">
        <f t="shared" si="23"/>
        <v>0</v>
      </c>
      <c r="AN47" s="84">
        <f t="shared" si="23"/>
        <v>0</v>
      </c>
      <c r="AO47" s="84">
        <f t="shared" si="23"/>
        <v>0</v>
      </c>
      <c r="AP47" s="84">
        <f t="shared" si="23"/>
        <v>0</v>
      </c>
      <c r="AQ47" s="84">
        <f t="shared" si="24"/>
        <v>0</v>
      </c>
      <c r="AR47" s="84">
        <f t="shared" si="24"/>
        <v>0</v>
      </c>
      <c r="AS47" s="84">
        <f t="shared" si="24"/>
        <v>0</v>
      </c>
      <c r="AT47" s="84">
        <f t="shared" si="24"/>
        <v>0</v>
      </c>
      <c r="AU47" s="84">
        <f t="shared" si="24"/>
        <v>0</v>
      </c>
      <c r="AV47" s="84">
        <f t="shared" si="24"/>
        <v>0</v>
      </c>
      <c r="AW47" s="84">
        <f t="shared" si="24"/>
        <v>0</v>
      </c>
      <c r="AX47" s="84">
        <f t="shared" si="24"/>
        <v>0</v>
      </c>
      <c r="AY47" s="84">
        <f t="shared" si="24"/>
        <v>0</v>
      </c>
      <c r="AZ47" s="84">
        <f t="shared" si="24"/>
        <v>0</v>
      </c>
    </row>
    <row r="48" spans="1:52" ht="15.75" x14ac:dyDescent="0.25">
      <c r="A48" s="86">
        <v>30</v>
      </c>
      <c r="B48" s="85">
        <v>4.18</v>
      </c>
      <c r="C48" s="84">
        <f t="shared" ref="C48:L57" si="25">IF(( (ABS(ABS(C$10)-$A48)))&lt;1,$B48,0)</f>
        <v>0</v>
      </c>
      <c r="D48" s="84">
        <f t="shared" si="25"/>
        <v>0</v>
      </c>
      <c r="E48" s="84">
        <f t="shared" si="25"/>
        <v>0</v>
      </c>
      <c r="F48" s="84">
        <f t="shared" si="25"/>
        <v>0</v>
      </c>
      <c r="G48" s="84">
        <f t="shared" si="25"/>
        <v>0</v>
      </c>
      <c r="H48" s="84">
        <f t="shared" si="25"/>
        <v>0</v>
      </c>
      <c r="I48" s="84">
        <f t="shared" si="25"/>
        <v>0</v>
      </c>
      <c r="J48" s="84">
        <f t="shared" si="25"/>
        <v>0</v>
      </c>
      <c r="K48" s="84">
        <f t="shared" si="25"/>
        <v>0</v>
      </c>
      <c r="L48" s="84">
        <f t="shared" si="25"/>
        <v>0</v>
      </c>
      <c r="M48" s="84">
        <f t="shared" ref="M48:V57" si="26">IF(( (ABS(ABS(M$10)-$A48)))&lt;1,$B48,0)</f>
        <v>0</v>
      </c>
      <c r="N48" s="84">
        <f t="shared" si="26"/>
        <v>0</v>
      </c>
      <c r="O48" s="84">
        <f t="shared" si="26"/>
        <v>0</v>
      </c>
      <c r="P48" s="84">
        <f t="shared" si="26"/>
        <v>0</v>
      </c>
      <c r="Q48" s="84">
        <f t="shared" si="26"/>
        <v>0</v>
      </c>
      <c r="R48" s="84">
        <f t="shared" si="26"/>
        <v>0</v>
      </c>
      <c r="S48" s="84">
        <f t="shared" si="26"/>
        <v>0</v>
      </c>
      <c r="T48" s="84">
        <f t="shared" si="26"/>
        <v>0</v>
      </c>
      <c r="U48" s="84">
        <f t="shared" si="26"/>
        <v>0</v>
      </c>
      <c r="V48" s="84">
        <f t="shared" si="26"/>
        <v>0</v>
      </c>
      <c r="W48" s="84">
        <f t="shared" ref="W48:AF57" si="27">IF(( (ABS(ABS(W$10)-$A48)))&lt;1,$B48,0)</f>
        <v>0</v>
      </c>
      <c r="X48" s="84">
        <f t="shared" si="27"/>
        <v>0</v>
      </c>
      <c r="Y48" s="84">
        <f t="shared" si="27"/>
        <v>0</v>
      </c>
      <c r="Z48" s="84">
        <f t="shared" si="27"/>
        <v>0</v>
      </c>
      <c r="AA48" s="84">
        <f t="shared" si="27"/>
        <v>0</v>
      </c>
      <c r="AB48" s="84">
        <f t="shared" si="27"/>
        <v>0</v>
      </c>
      <c r="AC48" s="84">
        <f t="shared" si="27"/>
        <v>0</v>
      </c>
      <c r="AD48" s="84">
        <f t="shared" si="27"/>
        <v>0</v>
      </c>
      <c r="AE48" s="84">
        <f t="shared" si="27"/>
        <v>0</v>
      </c>
      <c r="AF48" s="84">
        <f t="shared" si="27"/>
        <v>0</v>
      </c>
      <c r="AG48" s="84">
        <f t="shared" ref="AG48:AP57" si="28">IF(( (ABS(ABS(AG$10)-$A48)))&lt;1,$B48,0)</f>
        <v>0</v>
      </c>
      <c r="AH48" s="84">
        <f t="shared" si="28"/>
        <v>0</v>
      </c>
      <c r="AI48" s="84">
        <f t="shared" si="28"/>
        <v>0</v>
      </c>
      <c r="AJ48" s="84">
        <f t="shared" si="28"/>
        <v>0</v>
      </c>
      <c r="AK48" s="84">
        <f t="shared" si="28"/>
        <v>0</v>
      </c>
      <c r="AL48" s="84">
        <f t="shared" si="28"/>
        <v>0</v>
      </c>
      <c r="AM48" s="84">
        <f t="shared" si="28"/>
        <v>0</v>
      </c>
      <c r="AN48" s="84">
        <f t="shared" si="28"/>
        <v>0</v>
      </c>
      <c r="AO48" s="84">
        <f t="shared" si="28"/>
        <v>0</v>
      </c>
      <c r="AP48" s="84">
        <f t="shared" si="28"/>
        <v>0</v>
      </c>
      <c r="AQ48" s="84">
        <f t="shared" ref="AQ48:AZ57" si="29">IF(( (ABS(ABS(AQ$10)-$A48)))&lt;1,$B48,0)</f>
        <v>0</v>
      </c>
      <c r="AR48" s="84">
        <f t="shared" si="29"/>
        <v>0</v>
      </c>
      <c r="AS48" s="84">
        <f t="shared" si="29"/>
        <v>0</v>
      </c>
      <c r="AT48" s="84">
        <f t="shared" si="29"/>
        <v>0</v>
      </c>
      <c r="AU48" s="84">
        <f t="shared" si="29"/>
        <v>0</v>
      </c>
      <c r="AV48" s="84">
        <f t="shared" si="29"/>
        <v>0</v>
      </c>
      <c r="AW48" s="84">
        <f t="shared" si="29"/>
        <v>0</v>
      </c>
      <c r="AX48" s="84">
        <f t="shared" si="29"/>
        <v>0</v>
      </c>
      <c r="AY48" s="84">
        <f t="shared" si="29"/>
        <v>0</v>
      </c>
      <c r="AZ48" s="84">
        <f t="shared" si="29"/>
        <v>0</v>
      </c>
    </row>
    <row r="49" spans="1:52" ht="15.75" x14ac:dyDescent="0.25">
      <c r="A49" s="86">
        <v>31</v>
      </c>
      <c r="B49" s="85">
        <v>4.1660000000000004</v>
      </c>
      <c r="C49" s="84">
        <f t="shared" si="25"/>
        <v>0</v>
      </c>
      <c r="D49" s="84">
        <f t="shared" si="25"/>
        <v>0</v>
      </c>
      <c r="E49" s="84">
        <f t="shared" si="25"/>
        <v>0</v>
      </c>
      <c r="F49" s="84">
        <f t="shared" si="25"/>
        <v>0</v>
      </c>
      <c r="G49" s="84">
        <f t="shared" si="25"/>
        <v>0</v>
      </c>
      <c r="H49" s="84">
        <f t="shared" si="25"/>
        <v>0</v>
      </c>
      <c r="I49" s="84">
        <f t="shared" si="25"/>
        <v>0</v>
      </c>
      <c r="J49" s="84">
        <f t="shared" si="25"/>
        <v>0</v>
      </c>
      <c r="K49" s="84">
        <f t="shared" si="25"/>
        <v>0</v>
      </c>
      <c r="L49" s="84">
        <f t="shared" si="25"/>
        <v>0</v>
      </c>
      <c r="M49" s="84">
        <f t="shared" si="26"/>
        <v>0</v>
      </c>
      <c r="N49" s="84">
        <f t="shared" si="26"/>
        <v>0</v>
      </c>
      <c r="O49" s="84">
        <f t="shared" si="26"/>
        <v>0</v>
      </c>
      <c r="P49" s="84">
        <f t="shared" si="26"/>
        <v>0</v>
      </c>
      <c r="Q49" s="84">
        <f t="shared" si="26"/>
        <v>0</v>
      </c>
      <c r="R49" s="84">
        <f t="shared" si="26"/>
        <v>0</v>
      </c>
      <c r="S49" s="84">
        <f t="shared" si="26"/>
        <v>0</v>
      </c>
      <c r="T49" s="84">
        <f t="shared" si="26"/>
        <v>0</v>
      </c>
      <c r="U49" s="84">
        <f t="shared" si="26"/>
        <v>0</v>
      </c>
      <c r="V49" s="84">
        <f t="shared" si="26"/>
        <v>0</v>
      </c>
      <c r="W49" s="84">
        <f t="shared" si="27"/>
        <v>0</v>
      </c>
      <c r="X49" s="84">
        <f t="shared" si="27"/>
        <v>0</v>
      </c>
      <c r="Y49" s="84">
        <f t="shared" si="27"/>
        <v>0</v>
      </c>
      <c r="Z49" s="84">
        <f t="shared" si="27"/>
        <v>0</v>
      </c>
      <c r="AA49" s="84">
        <f t="shared" si="27"/>
        <v>0</v>
      </c>
      <c r="AB49" s="84">
        <f t="shared" si="27"/>
        <v>0</v>
      </c>
      <c r="AC49" s="84">
        <f t="shared" si="27"/>
        <v>0</v>
      </c>
      <c r="AD49" s="84">
        <f t="shared" si="27"/>
        <v>0</v>
      </c>
      <c r="AE49" s="84">
        <f t="shared" si="27"/>
        <v>0</v>
      </c>
      <c r="AF49" s="84">
        <f t="shared" si="27"/>
        <v>0</v>
      </c>
      <c r="AG49" s="84">
        <f t="shared" si="28"/>
        <v>0</v>
      </c>
      <c r="AH49" s="84">
        <f t="shared" si="28"/>
        <v>0</v>
      </c>
      <c r="AI49" s="84">
        <f t="shared" si="28"/>
        <v>0</v>
      </c>
      <c r="AJ49" s="84">
        <f t="shared" si="28"/>
        <v>0</v>
      </c>
      <c r="AK49" s="84">
        <f t="shared" si="28"/>
        <v>0</v>
      </c>
      <c r="AL49" s="84">
        <f t="shared" si="28"/>
        <v>0</v>
      </c>
      <c r="AM49" s="84">
        <f t="shared" si="28"/>
        <v>0</v>
      </c>
      <c r="AN49" s="84">
        <f t="shared" si="28"/>
        <v>0</v>
      </c>
      <c r="AO49" s="84">
        <f t="shared" si="28"/>
        <v>0</v>
      </c>
      <c r="AP49" s="84">
        <f t="shared" si="28"/>
        <v>0</v>
      </c>
      <c r="AQ49" s="84">
        <f t="shared" si="29"/>
        <v>0</v>
      </c>
      <c r="AR49" s="84">
        <f t="shared" si="29"/>
        <v>0</v>
      </c>
      <c r="AS49" s="84">
        <f t="shared" si="29"/>
        <v>0</v>
      </c>
      <c r="AT49" s="84">
        <f t="shared" si="29"/>
        <v>0</v>
      </c>
      <c r="AU49" s="84">
        <f t="shared" si="29"/>
        <v>0</v>
      </c>
      <c r="AV49" s="84">
        <f t="shared" si="29"/>
        <v>0</v>
      </c>
      <c r="AW49" s="84">
        <f t="shared" si="29"/>
        <v>0</v>
      </c>
      <c r="AX49" s="84">
        <f t="shared" si="29"/>
        <v>0</v>
      </c>
      <c r="AY49" s="84">
        <f t="shared" si="29"/>
        <v>0</v>
      </c>
      <c r="AZ49" s="84">
        <f t="shared" si="29"/>
        <v>0</v>
      </c>
    </row>
    <row r="50" spans="1:52" ht="15.75" x14ac:dyDescent="0.25">
      <c r="A50" s="86">
        <v>32</v>
      </c>
      <c r="B50" s="85">
        <v>4.1520000000000001</v>
      </c>
      <c r="C50" s="84">
        <f t="shared" si="25"/>
        <v>0</v>
      </c>
      <c r="D50" s="84">
        <f t="shared" si="25"/>
        <v>0</v>
      </c>
      <c r="E50" s="84">
        <f t="shared" si="25"/>
        <v>0</v>
      </c>
      <c r="F50" s="84">
        <f t="shared" si="25"/>
        <v>0</v>
      </c>
      <c r="G50" s="84">
        <f t="shared" si="25"/>
        <v>0</v>
      </c>
      <c r="H50" s="84">
        <f t="shared" si="25"/>
        <v>0</v>
      </c>
      <c r="I50" s="84">
        <f t="shared" si="25"/>
        <v>0</v>
      </c>
      <c r="J50" s="84">
        <f t="shared" si="25"/>
        <v>0</v>
      </c>
      <c r="K50" s="84">
        <f t="shared" si="25"/>
        <v>0</v>
      </c>
      <c r="L50" s="84">
        <f t="shared" si="25"/>
        <v>0</v>
      </c>
      <c r="M50" s="84">
        <f t="shared" si="26"/>
        <v>0</v>
      </c>
      <c r="N50" s="84">
        <f t="shared" si="26"/>
        <v>0</v>
      </c>
      <c r="O50" s="84">
        <f t="shared" si="26"/>
        <v>0</v>
      </c>
      <c r="P50" s="84">
        <f t="shared" si="26"/>
        <v>0</v>
      </c>
      <c r="Q50" s="84">
        <f t="shared" si="26"/>
        <v>0</v>
      </c>
      <c r="R50" s="84">
        <f t="shared" si="26"/>
        <v>0</v>
      </c>
      <c r="S50" s="84">
        <f t="shared" si="26"/>
        <v>0</v>
      </c>
      <c r="T50" s="84">
        <f t="shared" si="26"/>
        <v>0</v>
      </c>
      <c r="U50" s="84">
        <f t="shared" si="26"/>
        <v>0</v>
      </c>
      <c r="V50" s="84">
        <f t="shared" si="26"/>
        <v>0</v>
      </c>
      <c r="W50" s="84">
        <f t="shared" si="27"/>
        <v>0</v>
      </c>
      <c r="X50" s="84">
        <f t="shared" si="27"/>
        <v>0</v>
      </c>
      <c r="Y50" s="84">
        <f t="shared" si="27"/>
        <v>0</v>
      </c>
      <c r="Z50" s="84">
        <f t="shared" si="27"/>
        <v>0</v>
      </c>
      <c r="AA50" s="84">
        <f t="shared" si="27"/>
        <v>0</v>
      </c>
      <c r="AB50" s="84">
        <f t="shared" si="27"/>
        <v>0</v>
      </c>
      <c r="AC50" s="84">
        <f t="shared" si="27"/>
        <v>0</v>
      </c>
      <c r="AD50" s="84">
        <f t="shared" si="27"/>
        <v>0</v>
      </c>
      <c r="AE50" s="84">
        <f t="shared" si="27"/>
        <v>0</v>
      </c>
      <c r="AF50" s="84">
        <f t="shared" si="27"/>
        <v>0</v>
      </c>
      <c r="AG50" s="84">
        <f t="shared" si="28"/>
        <v>0</v>
      </c>
      <c r="AH50" s="84">
        <f t="shared" si="28"/>
        <v>0</v>
      </c>
      <c r="AI50" s="84">
        <f t="shared" si="28"/>
        <v>0</v>
      </c>
      <c r="AJ50" s="84">
        <f t="shared" si="28"/>
        <v>0</v>
      </c>
      <c r="AK50" s="84">
        <f t="shared" si="28"/>
        <v>0</v>
      </c>
      <c r="AL50" s="84">
        <f t="shared" si="28"/>
        <v>0</v>
      </c>
      <c r="AM50" s="84">
        <f t="shared" si="28"/>
        <v>0</v>
      </c>
      <c r="AN50" s="84">
        <f t="shared" si="28"/>
        <v>0</v>
      </c>
      <c r="AO50" s="84">
        <f t="shared" si="28"/>
        <v>0</v>
      </c>
      <c r="AP50" s="84">
        <f t="shared" si="28"/>
        <v>0</v>
      </c>
      <c r="AQ50" s="84">
        <f t="shared" si="29"/>
        <v>0</v>
      </c>
      <c r="AR50" s="84">
        <f t="shared" si="29"/>
        <v>0</v>
      </c>
      <c r="AS50" s="84">
        <f t="shared" si="29"/>
        <v>0</v>
      </c>
      <c r="AT50" s="84">
        <f t="shared" si="29"/>
        <v>0</v>
      </c>
      <c r="AU50" s="84">
        <f t="shared" si="29"/>
        <v>0</v>
      </c>
      <c r="AV50" s="84">
        <f t="shared" si="29"/>
        <v>0</v>
      </c>
      <c r="AW50" s="84">
        <f t="shared" si="29"/>
        <v>0</v>
      </c>
      <c r="AX50" s="84">
        <f t="shared" si="29"/>
        <v>0</v>
      </c>
      <c r="AY50" s="84">
        <f t="shared" si="29"/>
        <v>0</v>
      </c>
      <c r="AZ50" s="84">
        <f t="shared" si="29"/>
        <v>0</v>
      </c>
    </row>
    <row r="51" spans="1:52" ht="15.75" x14ac:dyDescent="0.25">
      <c r="A51" s="86">
        <v>33</v>
      </c>
      <c r="B51" s="85">
        <v>4.1379999999999999</v>
      </c>
      <c r="C51" s="84">
        <f t="shared" si="25"/>
        <v>0</v>
      </c>
      <c r="D51" s="84">
        <f t="shared" si="25"/>
        <v>0</v>
      </c>
      <c r="E51" s="84">
        <f t="shared" si="25"/>
        <v>0</v>
      </c>
      <c r="F51" s="84">
        <f t="shared" si="25"/>
        <v>0</v>
      </c>
      <c r="G51" s="84">
        <f t="shared" si="25"/>
        <v>0</v>
      </c>
      <c r="H51" s="84">
        <f t="shared" si="25"/>
        <v>0</v>
      </c>
      <c r="I51" s="84">
        <f t="shared" si="25"/>
        <v>0</v>
      </c>
      <c r="J51" s="84">
        <f t="shared" si="25"/>
        <v>0</v>
      </c>
      <c r="K51" s="84">
        <f t="shared" si="25"/>
        <v>0</v>
      </c>
      <c r="L51" s="84">
        <f t="shared" si="25"/>
        <v>0</v>
      </c>
      <c r="M51" s="84">
        <f t="shared" si="26"/>
        <v>0</v>
      </c>
      <c r="N51" s="84">
        <f t="shared" si="26"/>
        <v>0</v>
      </c>
      <c r="O51" s="84">
        <f t="shared" si="26"/>
        <v>0</v>
      </c>
      <c r="P51" s="84">
        <f t="shared" si="26"/>
        <v>0</v>
      </c>
      <c r="Q51" s="84">
        <f t="shared" si="26"/>
        <v>0</v>
      </c>
      <c r="R51" s="84">
        <f t="shared" si="26"/>
        <v>0</v>
      </c>
      <c r="S51" s="84">
        <f t="shared" si="26"/>
        <v>0</v>
      </c>
      <c r="T51" s="84">
        <f t="shared" si="26"/>
        <v>0</v>
      </c>
      <c r="U51" s="84">
        <f t="shared" si="26"/>
        <v>0</v>
      </c>
      <c r="V51" s="84">
        <f t="shared" si="26"/>
        <v>0</v>
      </c>
      <c r="W51" s="84">
        <f t="shared" si="27"/>
        <v>0</v>
      </c>
      <c r="X51" s="84">
        <f t="shared" si="27"/>
        <v>0</v>
      </c>
      <c r="Y51" s="84">
        <f t="shared" si="27"/>
        <v>0</v>
      </c>
      <c r="Z51" s="84">
        <f t="shared" si="27"/>
        <v>0</v>
      </c>
      <c r="AA51" s="84">
        <f t="shared" si="27"/>
        <v>0</v>
      </c>
      <c r="AB51" s="84">
        <f t="shared" si="27"/>
        <v>0</v>
      </c>
      <c r="AC51" s="84">
        <f t="shared" si="27"/>
        <v>0</v>
      </c>
      <c r="AD51" s="84">
        <f t="shared" si="27"/>
        <v>0</v>
      </c>
      <c r="AE51" s="84">
        <f t="shared" si="27"/>
        <v>0</v>
      </c>
      <c r="AF51" s="84">
        <f t="shared" si="27"/>
        <v>0</v>
      </c>
      <c r="AG51" s="84">
        <f t="shared" si="28"/>
        <v>0</v>
      </c>
      <c r="AH51" s="84">
        <f t="shared" si="28"/>
        <v>0</v>
      </c>
      <c r="AI51" s="84">
        <f t="shared" si="28"/>
        <v>0</v>
      </c>
      <c r="AJ51" s="84">
        <f t="shared" si="28"/>
        <v>0</v>
      </c>
      <c r="AK51" s="84">
        <f t="shared" si="28"/>
        <v>0</v>
      </c>
      <c r="AL51" s="84">
        <f t="shared" si="28"/>
        <v>0</v>
      </c>
      <c r="AM51" s="84">
        <f t="shared" si="28"/>
        <v>0</v>
      </c>
      <c r="AN51" s="84">
        <f t="shared" si="28"/>
        <v>0</v>
      </c>
      <c r="AO51" s="84">
        <f t="shared" si="28"/>
        <v>0</v>
      </c>
      <c r="AP51" s="84">
        <f t="shared" si="28"/>
        <v>0</v>
      </c>
      <c r="AQ51" s="84">
        <f t="shared" si="29"/>
        <v>0</v>
      </c>
      <c r="AR51" s="84">
        <f t="shared" si="29"/>
        <v>0</v>
      </c>
      <c r="AS51" s="84">
        <f t="shared" si="29"/>
        <v>0</v>
      </c>
      <c r="AT51" s="84">
        <f t="shared" si="29"/>
        <v>0</v>
      </c>
      <c r="AU51" s="84">
        <f t="shared" si="29"/>
        <v>0</v>
      </c>
      <c r="AV51" s="84">
        <f t="shared" si="29"/>
        <v>0</v>
      </c>
      <c r="AW51" s="84">
        <f t="shared" si="29"/>
        <v>0</v>
      </c>
      <c r="AX51" s="84">
        <f t="shared" si="29"/>
        <v>0</v>
      </c>
      <c r="AY51" s="84">
        <f t="shared" si="29"/>
        <v>0</v>
      </c>
      <c r="AZ51" s="84">
        <f t="shared" si="29"/>
        <v>0</v>
      </c>
    </row>
    <row r="52" spans="1:52" ht="15.75" x14ac:dyDescent="0.25">
      <c r="A52" s="86">
        <v>34</v>
      </c>
      <c r="B52" s="85">
        <v>4.1239999999999997</v>
      </c>
      <c r="C52" s="84">
        <f t="shared" si="25"/>
        <v>0</v>
      </c>
      <c r="D52" s="84">
        <f t="shared" si="25"/>
        <v>0</v>
      </c>
      <c r="E52" s="84">
        <f t="shared" si="25"/>
        <v>0</v>
      </c>
      <c r="F52" s="84">
        <f t="shared" si="25"/>
        <v>0</v>
      </c>
      <c r="G52" s="84">
        <f t="shared" si="25"/>
        <v>0</v>
      </c>
      <c r="H52" s="84">
        <f t="shared" si="25"/>
        <v>0</v>
      </c>
      <c r="I52" s="84">
        <f t="shared" si="25"/>
        <v>0</v>
      </c>
      <c r="J52" s="84">
        <f t="shared" si="25"/>
        <v>0</v>
      </c>
      <c r="K52" s="84">
        <f t="shared" si="25"/>
        <v>0</v>
      </c>
      <c r="L52" s="84">
        <f t="shared" si="25"/>
        <v>0</v>
      </c>
      <c r="M52" s="84">
        <f t="shared" si="26"/>
        <v>0</v>
      </c>
      <c r="N52" s="84">
        <f t="shared" si="26"/>
        <v>0</v>
      </c>
      <c r="O52" s="84">
        <f t="shared" si="26"/>
        <v>0</v>
      </c>
      <c r="P52" s="84">
        <f t="shared" si="26"/>
        <v>0</v>
      </c>
      <c r="Q52" s="84">
        <f t="shared" si="26"/>
        <v>0</v>
      </c>
      <c r="R52" s="84">
        <f t="shared" si="26"/>
        <v>0</v>
      </c>
      <c r="S52" s="84">
        <f t="shared" si="26"/>
        <v>0</v>
      </c>
      <c r="T52" s="84">
        <f t="shared" si="26"/>
        <v>0</v>
      </c>
      <c r="U52" s="84">
        <f t="shared" si="26"/>
        <v>0</v>
      </c>
      <c r="V52" s="84">
        <f t="shared" si="26"/>
        <v>0</v>
      </c>
      <c r="W52" s="84">
        <f t="shared" si="27"/>
        <v>0</v>
      </c>
      <c r="X52" s="84">
        <f t="shared" si="27"/>
        <v>0</v>
      </c>
      <c r="Y52" s="84">
        <f t="shared" si="27"/>
        <v>0</v>
      </c>
      <c r="Z52" s="84">
        <f t="shared" si="27"/>
        <v>0</v>
      </c>
      <c r="AA52" s="84">
        <f t="shared" si="27"/>
        <v>0</v>
      </c>
      <c r="AB52" s="84">
        <f t="shared" si="27"/>
        <v>0</v>
      </c>
      <c r="AC52" s="84">
        <f t="shared" si="27"/>
        <v>0</v>
      </c>
      <c r="AD52" s="84">
        <f t="shared" si="27"/>
        <v>0</v>
      </c>
      <c r="AE52" s="84">
        <f t="shared" si="27"/>
        <v>0</v>
      </c>
      <c r="AF52" s="84">
        <f t="shared" si="27"/>
        <v>0</v>
      </c>
      <c r="AG52" s="84">
        <f t="shared" si="28"/>
        <v>0</v>
      </c>
      <c r="AH52" s="84">
        <f t="shared" si="28"/>
        <v>0</v>
      </c>
      <c r="AI52" s="84">
        <f t="shared" si="28"/>
        <v>0</v>
      </c>
      <c r="AJ52" s="84">
        <f t="shared" si="28"/>
        <v>0</v>
      </c>
      <c r="AK52" s="84">
        <f t="shared" si="28"/>
        <v>0</v>
      </c>
      <c r="AL52" s="84">
        <f t="shared" si="28"/>
        <v>0</v>
      </c>
      <c r="AM52" s="84">
        <f t="shared" si="28"/>
        <v>0</v>
      </c>
      <c r="AN52" s="84">
        <f t="shared" si="28"/>
        <v>0</v>
      </c>
      <c r="AO52" s="84">
        <f t="shared" si="28"/>
        <v>0</v>
      </c>
      <c r="AP52" s="84">
        <f t="shared" si="28"/>
        <v>0</v>
      </c>
      <c r="AQ52" s="84">
        <f t="shared" si="29"/>
        <v>0</v>
      </c>
      <c r="AR52" s="84">
        <f t="shared" si="29"/>
        <v>0</v>
      </c>
      <c r="AS52" s="84">
        <f t="shared" si="29"/>
        <v>0</v>
      </c>
      <c r="AT52" s="84">
        <f t="shared" si="29"/>
        <v>0</v>
      </c>
      <c r="AU52" s="84">
        <f t="shared" si="29"/>
        <v>0</v>
      </c>
      <c r="AV52" s="84">
        <f t="shared" si="29"/>
        <v>0</v>
      </c>
      <c r="AW52" s="84">
        <f t="shared" si="29"/>
        <v>0</v>
      </c>
      <c r="AX52" s="84">
        <f t="shared" si="29"/>
        <v>0</v>
      </c>
      <c r="AY52" s="84">
        <f t="shared" si="29"/>
        <v>0</v>
      </c>
      <c r="AZ52" s="84">
        <f t="shared" si="29"/>
        <v>0</v>
      </c>
    </row>
    <row r="53" spans="1:52" ht="15.75" x14ac:dyDescent="0.25">
      <c r="A53" s="86">
        <v>35</v>
      </c>
      <c r="B53" s="85">
        <v>4.1100000000000003</v>
      </c>
      <c r="C53" s="84">
        <f t="shared" si="25"/>
        <v>0</v>
      </c>
      <c r="D53" s="84">
        <f t="shared" si="25"/>
        <v>0</v>
      </c>
      <c r="E53" s="84">
        <f t="shared" si="25"/>
        <v>0</v>
      </c>
      <c r="F53" s="84">
        <f t="shared" si="25"/>
        <v>0</v>
      </c>
      <c r="G53" s="84">
        <f t="shared" si="25"/>
        <v>0</v>
      </c>
      <c r="H53" s="84">
        <f t="shared" si="25"/>
        <v>0</v>
      </c>
      <c r="I53" s="84">
        <f t="shared" si="25"/>
        <v>0</v>
      </c>
      <c r="J53" s="84">
        <f t="shared" si="25"/>
        <v>0</v>
      </c>
      <c r="K53" s="84">
        <f t="shared" si="25"/>
        <v>0</v>
      </c>
      <c r="L53" s="84">
        <f t="shared" si="25"/>
        <v>0</v>
      </c>
      <c r="M53" s="84">
        <f t="shared" si="26"/>
        <v>0</v>
      </c>
      <c r="N53" s="84">
        <f t="shared" si="26"/>
        <v>0</v>
      </c>
      <c r="O53" s="84">
        <f t="shared" si="26"/>
        <v>0</v>
      </c>
      <c r="P53" s="84">
        <f t="shared" si="26"/>
        <v>0</v>
      </c>
      <c r="Q53" s="84">
        <f t="shared" si="26"/>
        <v>0</v>
      </c>
      <c r="R53" s="84">
        <f t="shared" si="26"/>
        <v>0</v>
      </c>
      <c r="S53" s="84">
        <f t="shared" si="26"/>
        <v>0</v>
      </c>
      <c r="T53" s="84">
        <f t="shared" si="26"/>
        <v>0</v>
      </c>
      <c r="U53" s="84">
        <f t="shared" si="26"/>
        <v>0</v>
      </c>
      <c r="V53" s="84">
        <f t="shared" si="26"/>
        <v>0</v>
      </c>
      <c r="W53" s="84">
        <f t="shared" si="27"/>
        <v>0</v>
      </c>
      <c r="X53" s="84">
        <f t="shared" si="27"/>
        <v>0</v>
      </c>
      <c r="Y53" s="84">
        <f t="shared" si="27"/>
        <v>0</v>
      </c>
      <c r="Z53" s="84">
        <f t="shared" si="27"/>
        <v>0</v>
      </c>
      <c r="AA53" s="84">
        <f t="shared" si="27"/>
        <v>0</v>
      </c>
      <c r="AB53" s="84">
        <f t="shared" si="27"/>
        <v>0</v>
      </c>
      <c r="AC53" s="84">
        <f t="shared" si="27"/>
        <v>0</v>
      </c>
      <c r="AD53" s="84">
        <f t="shared" si="27"/>
        <v>0</v>
      </c>
      <c r="AE53" s="84">
        <f t="shared" si="27"/>
        <v>0</v>
      </c>
      <c r="AF53" s="84">
        <f t="shared" si="27"/>
        <v>0</v>
      </c>
      <c r="AG53" s="84">
        <f t="shared" si="28"/>
        <v>0</v>
      </c>
      <c r="AH53" s="84">
        <f t="shared" si="28"/>
        <v>0</v>
      </c>
      <c r="AI53" s="84">
        <f t="shared" si="28"/>
        <v>0</v>
      </c>
      <c r="AJ53" s="84">
        <f t="shared" si="28"/>
        <v>0</v>
      </c>
      <c r="AK53" s="84">
        <f t="shared" si="28"/>
        <v>0</v>
      </c>
      <c r="AL53" s="84">
        <f t="shared" si="28"/>
        <v>0</v>
      </c>
      <c r="AM53" s="84">
        <f t="shared" si="28"/>
        <v>0</v>
      </c>
      <c r="AN53" s="84">
        <f t="shared" si="28"/>
        <v>0</v>
      </c>
      <c r="AO53" s="84">
        <f t="shared" si="28"/>
        <v>0</v>
      </c>
      <c r="AP53" s="84">
        <f t="shared" si="28"/>
        <v>0</v>
      </c>
      <c r="AQ53" s="84">
        <f t="shared" si="29"/>
        <v>0</v>
      </c>
      <c r="AR53" s="84">
        <f t="shared" si="29"/>
        <v>0</v>
      </c>
      <c r="AS53" s="84">
        <f t="shared" si="29"/>
        <v>0</v>
      </c>
      <c r="AT53" s="84">
        <f t="shared" si="29"/>
        <v>0</v>
      </c>
      <c r="AU53" s="84">
        <f t="shared" si="29"/>
        <v>0</v>
      </c>
      <c r="AV53" s="84">
        <f t="shared" si="29"/>
        <v>0</v>
      </c>
      <c r="AW53" s="84">
        <f t="shared" si="29"/>
        <v>0</v>
      </c>
      <c r="AX53" s="84">
        <f t="shared" si="29"/>
        <v>0</v>
      </c>
      <c r="AY53" s="84">
        <f t="shared" si="29"/>
        <v>0</v>
      </c>
      <c r="AZ53" s="84">
        <f t="shared" si="29"/>
        <v>0</v>
      </c>
    </row>
    <row r="54" spans="1:52" ht="15.75" x14ac:dyDescent="0.25">
      <c r="A54" s="86">
        <v>36</v>
      </c>
      <c r="B54" s="85">
        <v>4.1079999999999997</v>
      </c>
      <c r="C54" s="84">
        <f t="shared" si="25"/>
        <v>0</v>
      </c>
      <c r="D54" s="84">
        <f t="shared" si="25"/>
        <v>0</v>
      </c>
      <c r="E54" s="84">
        <f t="shared" si="25"/>
        <v>0</v>
      </c>
      <c r="F54" s="84">
        <f t="shared" si="25"/>
        <v>0</v>
      </c>
      <c r="G54" s="84">
        <f t="shared" si="25"/>
        <v>0</v>
      </c>
      <c r="H54" s="84">
        <f t="shared" si="25"/>
        <v>0</v>
      </c>
      <c r="I54" s="84">
        <f t="shared" si="25"/>
        <v>0</v>
      </c>
      <c r="J54" s="84">
        <f t="shared" si="25"/>
        <v>0</v>
      </c>
      <c r="K54" s="84">
        <f t="shared" si="25"/>
        <v>0</v>
      </c>
      <c r="L54" s="84">
        <f t="shared" si="25"/>
        <v>0</v>
      </c>
      <c r="M54" s="84">
        <f t="shared" si="26"/>
        <v>0</v>
      </c>
      <c r="N54" s="84">
        <f t="shared" si="26"/>
        <v>0</v>
      </c>
      <c r="O54" s="84">
        <f t="shared" si="26"/>
        <v>0</v>
      </c>
      <c r="P54" s="84">
        <f t="shared" si="26"/>
        <v>0</v>
      </c>
      <c r="Q54" s="84">
        <f t="shared" si="26"/>
        <v>0</v>
      </c>
      <c r="R54" s="84">
        <f t="shared" si="26"/>
        <v>0</v>
      </c>
      <c r="S54" s="84">
        <f t="shared" si="26"/>
        <v>0</v>
      </c>
      <c r="T54" s="84">
        <f t="shared" si="26"/>
        <v>0</v>
      </c>
      <c r="U54" s="84">
        <f t="shared" si="26"/>
        <v>0</v>
      </c>
      <c r="V54" s="84">
        <f t="shared" si="26"/>
        <v>0</v>
      </c>
      <c r="W54" s="84">
        <f t="shared" si="27"/>
        <v>0</v>
      </c>
      <c r="X54" s="84">
        <f t="shared" si="27"/>
        <v>0</v>
      </c>
      <c r="Y54" s="84">
        <f t="shared" si="27"/>
        <v>0</v>
      </c>
      <c r="Z54" s="84">
        <f t="shared" si="27"/>
        <v>0</v>
      </c>
      <c r="AA54" s="84">
        <f t="shared" si="27"/>
        <v>0</v>
      </c>
      <c r="AB54" s="84">
        <f t="shared" si="27"/>
        <v>0</v>
      </c>
      <c r="AC54" s="84">
        <f t="shared" si="27"/>
        <v>0</v>
      </c>
      <c r="AD54" s="84">
        <f t="shared" si="27"/>
        <v>0</v>
      </c>
      <c r="AE54" s="84">
        <f t="shared" si="27"/>
        <v>0</v>
      </c>
      <c r="AF54" s="84">
        <f t="shared" si="27"/>
        <v>0</v>
      </c>
      <c r="AG54" s="84">
        <f t="shared" si="28"/>
        <v>0</v>
      </c>
      <c r="AH54" s="84">
        <f t="shared" si="28"/>
        <v>0</v>
      </c>
      <c r="AI54" s="84">
        <f t="shared" si="28"/>
        <v>0</v>
      </c>
      <c r="AJ54" s="84">
        <f t="shared" si="28"/>
        <v>0</v>
      </c>
      <c r="AK54" s="84">
        <f t="shared" si="28"/>
        <v>0</v>
      </c>
      <c r="AL54" s="84">
        <f t="shared" si="28"/>
        <v>0</v>
      </c>
      <c r="AM54" s="84">
        <f t="shared" si="28"/>
        <v>0</v>
      </c>
      <c r="AN54" s="84">
        <f t="shared" si="28"/>
        <v>0</v>
      </c>
      <c r="AO54" s="84">
        <f t="shared" si="28"/>
        <v>0</v>
      </c>
      <c r="AP54" s="84">
        <f t="shared" si="28"/>
        <v>0</v>
      </c>
      <c r="AQ54" s="84">
        <f t="shared" si="29"/>
        <v>0</v>
      </c>
      <c r="AR54" s="84">
        <f t="shared" si="29"/>
        <v>0</v>
      </c>
      <c r="AS54" s="84">
        <f t="shared" si="29"/>
        <v>0</v>
      </c>
      <c r="AT54" s="84">
        <f t="shared" si="29"/>
        <v>0</v>
      </c>
      <c r="AU54" s="84">
        <f t="shared" si="29"/>
        <v>0</v>
      </c>
      <c r="AV54" s="84">
        <f t="shared" si="29"/>
        <v>0</v>
      </c>
      <c r="AW54" s="84">
        <f t="shared" si="29"/>
        <v>0</v>
      </c>
      <c r="AX54" s="84">
        <f t="shared" si="29"/>
        <v>0</v>
      </c>
      <c r="AY54" s="84">
        <f t="shared" si="29"/>
        <v>0</v>
      </c>
      <c r="AZ54" s="84">
        <f t="shared" si="29"/>
        <v>0</v>
      </c>
    </row>
    <row r="55" spans="1:52" ht="15.75" x14ac:dyDescent="0.25">
      <c r="A55" s="86">
        <v>37</v>
      </c>
      <c r="B55" s="85">
        <v>4.1059999999999999</v>
      </c>
      <c r="C55" s="84">
        <f t="shared" si="25"/>
        <v>0</v>
      </c>
      <c r="D55" s="84">
        <f t="shared" si="25"/>
        <v>0</v>
      </c>
      <c r="E55" s="84">
        <f t="shared" si="25"/>
        <v>0</v>
      </c>
      <c r="F55" s="84">
        <f t="shared" si="25"/>
        <v>0</v>
      </c>
      <c r="G55" s="84">
        <f t="shared" si="25"/>
        <v>0</v>
      </c>
      <c r="H55" s="84">
        <f t="shared" si="25"/>
        <v>0</v>
      </c>
      <c r="I55" s="84">
        <f t="shared" si="25"/>
        <v>0</v>
      </c>
      <c r="J55" s="84">
        <f t="shared" si="25"/>
        <v>0</v>
      </c>
      <c r="K55" s="84">
        <f t="shared" si="25"/>
        <v>0</v>
      </c>
      <c r="L55" s="84">
        <f t="shared" si="25"/>
        <v>0</v>
      </c>
      <c r="M55" s="84">
        <f t="shared" si="26"/>
        <v>0</v>
      </c>
      <c r="N55" s="84">
        <f t="shared" si="26"/>
        <v>0</v>
      </c>
      <c r="O55" s="84">
        <f t="shared" si="26"/>
        <v>0</v>
      </c>
      <c r="P55" s="84">
        <f t="shared" si="26"/>
        <v>0</v>
      </c>
      <c r="Q55" s="84">
        <f t="shared" si="26"/>
        <v>0</v>
      </c>
      <c r="R55" s="84">
        <f t="shared" si="26"/>
        <v>0</v>
      </c>
      <c r="S55" s="84">
        <f t="shared" si="26"/>
        <v>0</v>
      </c>
      <c r="T55" s="84">
        <f t="shared" si="26"/>
        <v>0</v>
      </c>
      <c r="U55" s="84">
        <f t="shared" si="26"/>
        <v>0</v>
      </c>
      <c r="V55" s="84">
        <f t="shared" si="26"/>
        <v>0</v>
      </c>
      <c r="W55" s="84">
        <f t="shared" si="27"/>
        <v>0</v>
      </c>
      <c r="X55" s="84">
        <f t="shared" si="27"/>
        <v>0</v>
      </c>
      <c r="Y55" s="84">
        <f t="shared" si="27"/>
        <v>0</v>
      </c>
      <c r="Z55" s="84">
        <f t="shared" si="27"/>
        <v>0</v>
      </c>
      <c r="AA55" s="84">
        <f t="shared" si="27"/>
        <v>0</v>
      </c>
      <c r="AB55" s="84">
        <f t="shared" si="27"/>
        <v>0</v>
      </c>
      <c r="AC55" s="84">
        <f t="shared" si="27"/>
        <v>0</v>
      </c>
      <c r="AD55" s="84">
        <f t="shared" si="27"/>
        <v>0</v>
      </c>
      <c r="AE55" s="84">
        <f t="shared" si="27"/>
        <v>0</v>
      </c>
      <c r="AF55" s="84">
        <f t="shared" si="27"/>
        <v>0</v>
      </c>
      <c r="AG55" s="84">
        <f t="shared" si="28"/>
        <v>0</v>
      </c>
      <c r="AH55" s="84">
        <f t="shared" si="28"/>
        <v>0</v>
      </c>
      <c r="AI55" s="84">
        <f t="shared" si="28"/>
        <v>0</v>
      </c>
      <c r="AJ55" s="84">
        <f t="shared" si="28"/>
        <v>0</v>
      </c>
      <c r="AK55" s="84">
        <f t="shared" si="28"/>
        <v>0</v>
      </c>
      <c r="AL55" s="84">
        <f t="shared" si="28"/>
        <v>0</v>
      </c>
      <c r="AM55" s="84">
        <f t="shared" si="28"/>
        <v>0</v>
      </c>
      <c r="AN55" s="84">
        <f t="shared" si="28"/>
        <v>0</v>
      </c>
      <c r="AO55" s="84">
        <f t="shared" si="28"/>
        <v>0</v>
      </c>
      <c r="AP55" s="84">
        <f t="shared" si="28"/>
        <v>0</v>
      </c>
      <c r="AQ55" s="84">
        <f t="shared" si="29"/>
        <v>0</v>
      </c>
      <c r="AR55" s="84">
        <f t="shared" si="29"/>
        <v>0</v>
      </c>
      <c r="AS55" s="84">
        <f t="shared" si="29"/>
        <v>0</v>
      </c>
      <c r="AT55" s="84">
        <f t="shared" si="29"/>
        <v>0</v>
      </c>
      <c r="AU55" s="84">
        <f t="shared" si="29"/>
        <v>0</v>
      </c>
      <c r="AV55" s="84">
        <f t="shared" si="29"/>
        <v>0</v>
      </c>
      <c r="AW55" s="84">
        <f t="shared" si="29"/>
        <v>0</v>
      </c>
      <c r="AX55" s="84">
        <f t="shared" si="29"/>
        <v>0</v>
      </c>
      <c r="AY55" s="84">
        <f t="shared" si="29"/>
        <v>0</v>
      </c>
      <c r="AZ55" s="84">
        <f t="shared" si="29"/>
        <v>0</v>
      </c>
    </row>
    <row r="56" spans="1:52" ht="15.75" x14ac:dyDescent="0.25">
      <c r="A56" s="86">
        <v>38</v>
      </c>
      <c r="B56" s="85">
        <v>4.1040000000000001</v>
      </c>
      <c r="C56" s="84">
        <f t="shared" si="25"/>
        <v>0</v>
      </c>
      <c r="D56" s="84">
        <f t="shared" si="25"/>
        <v>0</v>
      </c>
      <c r="E56" s="84">
        <f t="shared" si="25"/>
        <v>0</v>
      </c>
      <c r="F56" s="84">
        <f t="shared" si="25"/>
        <v>0</v>
      </c>
      <c r="G56" s="84">
        <f t="shared" si="25"/>
        <v>0</v>
      </c>
      <c r="H56" s="84">
        <f t="shared" si="25"/>
        <v>0</v>
      </c>
      <c r="I56" s="84">
        <f t="shared" si="25"/>
        <v>0</v>
      </c>
      <c r="J56" s="84">
        <f t="shared" si="25"/>
        <v>0</v>
      </c>
      <c r="K56" s="84">
        <f t="shared" si="25"/>
        <v>0</v>
      </c>
      <c r="L56" s="84">
        <f t="shared" si="25"/>
        <v>0</v>
      </c>
      <c r="M56" s="84">
        <f t="shared" si="26"/>
        <v>0</v>
      </c>
      <c r="N56" s="84">
        <f t="shared" si="26"/>
        <v>0</v>
      </c>
      <c r="O56" s="84">
        <f t="shared" si="26"/>
        <v>0</v>
      </c>
      <c r="P56" s="84">
        <f t="shared" si="26"/>
        <v>0</v>
      </c>
      <c r="Q56" s="84">
        <f t="shared" si="26"/>
        <v>0</v>
      </c>
      <c r="R56" s="84">
        <f t="shared" si="26"/>
        <v>0</v>
      </c>
      <c r="S56" s="84">
        <f t="shared" si="26"/>
        <v>0</v>
      </c>
      <c r="T56" s="84">
        <f t="shared" si="26"/>
        <v>0</v>
      </c>
      <c r="U56" s="84">
        <f t="shared" si="26"/>
        <v>0</v>
      </c>
      <c r="V56" s="84">
        <f t="shared" si="26"/>
        <v>0</v>
      </c>
      <c r="W56" s="84">
        <f t="shared" si="27"/>
        <v>0</v>
      </c>
      <c r="X56" s="84">
        <f t="shared" si="27"/>
        <v>0</v>
      </c>
      <c r="Y56" s="84">
        <f t="shared" si="27"/>
        <v>0</v>
      </c>
      <c r="Z56" s="84">
        <f t="shared" si="27"/>
        <v>0</v>
      </c>
      <c r="AA56" s="84">
        <f t="shared" si="27"/>
        <v>0</v>
      </c>
      <c r="AB56" s="84">
        <f t="shared" si="27"/>
        <v>0</v>
      </c>
      <c r="AC56" s="84">
        <f t="shared" si="27"/>
        <v>0</v>
      </c>
      <c r="AD56" s="84">
        <f t="shared" si="27"/>
        <v>0</v>
      </c>
      <c r="AE56" s="84">
        <f t="shared" si="27"/>
        <v>0</v>
      </c>
      <c r="AF56" s="84">
        <f t="shared" si="27"/>
        <v>0</v>
      </c>
      <c r="AG56" s="84">
        <f t="shared" si="28"/>
        <v>0</v>
      </c>
      <c r="AH56" s="84">
        <f t="shared" si="28"/>
        <v>0</v>
      </c>
      <c r="AI56" s="84">
        <f t="shared" si="28"/>
        <v>0</v>
      </c>
      <c r="AJ56" s="84">
        <f t="shared" si="28"/>
        <v>0</v>
      </c>
      <c r="AK56" s="84">
        <f t="shared" si="28"/>
        <v>0</v>
      </c>
      <c r="AL56" s="84">
        <f t="shared" si="28"/>
        <v>0</v>
      </c>
      <c r="AM56" s="84">
        <f t="shared" si="28"/>
        <v>0</v>
      </c>
      <c r="AN56" s="84">
        <f t="shared" si="28"/>
        <v>0</v>
      </c>
      <c r="AO56" s="84">
        <f t="shared" si="28"/>
        <v>0</v>
      </c>
      <c r="AP56" s="84">
        <f t="shared" si="28"/>
        <v>0</v>
      </c>
      <c r="AQ56" s="84">
        <f t="shared" si="29"/>
        <v>0</v>
      </c>
      <c r="AR56" s="84">
        <f t="shared" si="29"/>
        <v>0</v>
      </c>
      <c r="AS56" s="84">
        <f t="shared" si="29"/>
        <v>0</v>
      </c>
      <c r="AT56" s="84">
        <f t="shared" si="29"/>
        <v>0</v>
      </c>
      <c r="AU56" s="84">
        <f t="shared" si="29"/>
        <v>0</v>
      </c>
      <c r="AV56" s="84">
        <f t="shared" si="29"/>
        <v>0</v>
      </c>
      <c r="AW56" s="84">
        <f t="shared" si="29"/>
        <v>0</v>
      </c>
      <c r="AX56" s="84">
        <f t="shared" si="29"/>
        <v>0</v>
      </c>
      <c r="AY56" s="84">
        <f t="shared" si="29"/>
        <v>0</v>
      </c>
      <c r="AZ56" s="84">
        <f t="shared" si="29"/>
        <v>0</v>
      </c>
    </row>
    <row r="57" spans="1:52" ht="15.75" x14ac:dyDescent="0.25">
      <c r="A57" s="86">
        <v>39</v>
      </c>
      <c r="B57" s="85">
        <v>4.1020000000000003</v>
      </c>
      <c r="C57" s="84">
        <f t="shared" si="25"/>
        <v>0</v>
      </c>
      <c r="D57" s="84">
        <f t="shared" si="25"/>
        <v>0</v>
      </c>
      <c r="E57" s="84">
        <f t="shared" si="25"/>
        <v>0</v>
      </c>
      <c r="F57" s="84">
        <f t="shared" si="25"/>
        <v>0</v>
      </c>
      <c r="G57" s="84">
        <f t="shared" si="25"/>
        <v>0</v>
      </c>
      <c r="H57" s="84">
        <f t="shared" si="25"/>
        <v>0</v>
      </c>
      <c r="I57" s="84">
        <f t="shared" si="25"/>
        <v>0</v>
      </c>
      <c r="J57" s="84">
        <f t="shared" si="25"/>
        <v>0</v>
      </c>
      <c r="K57" s="84">
        <f t="shared" si="25"/>
        <v>0</v>
      </c>
      <c r="L57" s="84">
        <f t="shared" si="25"/>
        <v>0</v>
      </c>
      <c r="M57" s="84">
        <f t="shared" si="26"/>
        <v>0</v>
      </c>
      <c r="N57" s="84">
        <f t="shared" si="26"/>
        <v>0</v>
      </c>
      <c r="O57" s="84">
        <f t="shared" si="26"/>
        <v>0</v>
      </c>
      <c r="P57" s="84">
        <f t="shared" si="26"/>
        <v>0</v>
      </c>
      <c r="Q57" s="84">
        <f t="shared" si="26"/>
        <v>0</v>
      </c>
      <c r="R57" s="84">
        <f t="shared" si="26"/>
        <v>0</v>
      </c>
      <c r="S57" s="84">
        <f t="shared" si="26"/>
        <v>0</v>
      </c>
      <c r="T57" s="84">
        <f t="shared" si="26"/>
        <v>0</v>
      </c>
      <c r="U57" s="84">
        <f t="shared" si="26"/>
        <v>0</v>
      </c>
      <c r="V57" s="84">
        <f t="shared" si="26"/>
        <v>0</v>
      </c>
      <c r="W57" s="84">
        <f t="shared" si="27"/>
        <v>0</v>
      </c>
      <c r="X57" s="84">
        <f t="shared" si="27"/>
        <v>0</v>
      </c>
      <c r="Y57" s="84">
        <f t="shared" si="27"/>
        <v>0</v>
      </c>
      <c r="Z57" s="84">
        <f t="shared" si="27"/>
        <v>0</v>
      </c>
      <c r="AA57" s="84">
        <f t="shared" si="27"/>
        <v>0</v>
      </c>
      <c r="AB57" s="84">
        <f t="shared" si="27"/>
        <v>0</v>
      </c>
      <c r="AC57" s="84">
        <f t="shared" si="27"/>
        <v>0</v>
      </c>
      <c r="AD57" s="84">
        <f t="shared" si="27"/>
        <v>0</v>
      </c>
      <c r="AE57" s="84">
        <f t="shared" si="27"/>
        <v>0</v>
      </c>
      <c r="AF57" s="84">
        <f t="shared" si="27"/>
        <v>0</v>
      </c>
      <c r="AG57" s="84">
        <f t="shared" si="28"/>
        <v>0</v>
      </c>
      <c r="AH57" s="84">
        <f t="shared" si="28"/>
        <v>0</v>
      </c>
      <c r="AI57" s="84">
        <f t="shared" si="28"/>
        <v>0</v>
      </c>
      <c r="AJ57" s="84">
        <f t="shared" si="28"/>
        <v>0</v>
      </c>
      <c r="AK57" s="84">
        <f t="shared" si="28"/>
        <v>0</v>
      </c>
      <c r="AL57" s="84">
        <f t="shared" si="28"/>
        <v>0</v>
      </c>
      <c r="AM57" s="84">
        <f t="shared" si="28"/>
        <v>0</v>
      </c>
      <c r="AN57" s="84">
        <f t="shared" si="28"/>
        <v>0</v>
      </c>
      <c r="AO57" s="84">
        <f t="shared" si="28"/>
        <v>0</v>
      </c>
      <c r="AP57" s="84">
        <f t="shared" si="28"/>
        <v>0</v>
      </c>
      <c r="AQ57" s="84">
        <f t="shared" si="29"/>
        <v>0</v>
      </c>
      <c r="AR57" s="84">
        <f t="shared" si="29"/>
        <v>0</v>
      </c>
      <c r="AS57" s="84">
        <f t="shared" si="29"/>
        <v>0</v>
      </c>
      <c r="AT57" s="84">
        <f t="shared" si="29"/>
        <v>0</v>
      </c>
      <c r="AU57" s="84">
        <f t="shared" si="29"/>
        <v>0</v>
      </c>
      <c r="AV57" s="84">
        <f t="shared" si="29"/>
        <v>0</v>
      </c>
      <c r="AW57" s="84">
        <f t="shared" si="29"/>
        <v>0</v>
      </c>
      <c r="AX57" s="84">
        <f t="shared" si="29"/>
        <v>0</v>
      </c>
      <c r="AY57" s="84">
        <f t="shared" si="29"/>
        <v>0</v>
      </c>
      <c r="AZ57" s="84">
        <f t="shared" si="29"/>
        <v>0</v>
      </c>
    </row>
    <row r="58" spans="1:52" ht="15.75" x14ac:dyDescent="0.25">
      <c r="A58" s="86">
        <v>40</v>
      </c>
      <c r="B58" s="85">
        <v>4.0999999999999996</v>
      </c>
      <c r="C58" s="84">
        <f t="shared" ref="C58:L67" si="30">IF(( (ABS(ABS(C$10)-$A58)))&lt;1,$B58,0)</f>
        <v>0</v>
      </c>
      <c r="D58" s="84">
        <f t="shared" si="30"/>
        <v>0</v>
      </c>
      <c r="E58" s="84">
        <f t="shared" si="30"/>
        <v>0</v>
      </c>
      <c r="F58" s="84">
        <f t="shared" si="30"/>
        <v>0</v>
      </c>
      <c r="G58" s="84">
        <f t="shared" si="30"/>
        <v>0</v>
      </c>
      <c r="H58" s="84">
        <f t="shared" si="30"/>
        <v>0</v>
      </c>
      <c r="I58" s="84">
        <f t="shared" si="30"/>
        <v>0</v>
      </c>
      <c r="J58" s="84">
        <f t="shared" si="30"/>
        <v>0</v>
      </c>
      <c r="K58" s="84">
        <f t="shared" si="30"/>
        <v>0</v>
      </c>
      <c r="L58" s="84">
        <f t="shared" si="30"/>
        <v>0</v>
      </c>
      <c r="M58" s="84">
        <f t="shared" ref="M58:V67" si="31">IF(( (ABS(ABS(M$10)-$A58)))&lt;1,$B58,0)</f>
        <v>0</v>
      </c>
      <c r="N58" s="84">
        <f t="shared" si="31"/>
        <v>0</v>
      </c>
      <c r="O58" s="84">
        <f t="shared" si="31"/>
        <v>0</v>
      </c>
      <c r="P58" s="84">
        <f t="shared" si="31"/>
        <v>0</v>
      </c>
      <c r="Q58" s="84">
        <f t="shared" si="31"/>
        <v>0</v>
      </c>
      <c r="R58" s="84">
        <f t="shared" si="31"/>
        <v>0</v>
      </c>
      <c r="S58" s="84">
        <f t="shared" si="31"/>
        <v>0</v>
      </c>
      <c r="T58" s="84">
        <f t="shared" si="31"/>
        <v>0</v>
      </c>
      <c r="U58" s="84">
        <f t="shared" si="31"/>
        <v>0</v>
      </c>
      <c r="V58" s="84">
        <f t="shared" si="31"/>
        <v>0</v>
      </c>
      <c r="W58" s="84">
        <f t="shared" ref="W58:AF67" si="32">IF(( (ABS(ABS(W$10)-$A58)))&lt;1,$B58,0)</f>
        <v>0</v>
      </c>
      <c r="X58" s="84">
        <f t="shared" si="32"/>
        <v>0</v>
      </c>
      <c r="Y58" s="84">
        <f t="shared" si="32"/>
        <v>0</v>
      </c>
      <c r="Z58" s="84">
        <f t="shared" si="32"/>
        <v>0</v>
      </c>
      <c r="AA58" s="84">
        <f t="shared" si="32"/>
        <v>0</v>
      </c>
      <c r="AB58" s="84">
        <f t="shared" si="32"/>
        <v>0</v>
      </c>
      <c r="AC58" s="84">
        <f t="shared" si="32"/>
        <v>0</v>
      </c>
      <c r="AD58" s="84">
        <f t="shared" si="32"/>
        <v>0</v>
      </c>
      <c r="AE58" s="84">
        <f t="shared" si="32"/>
        <v>0</v>
      </c>
      <c r="AF58" s="84">
        <f t="shared" si="32"/>
        <v>0</v>
      </c>
      <c r="AG58" s="84">
        <f t="shared" ref="AG58:AP67" si="33">IF(( (ABS(ABS(AG$10)-$A58)))&lt;1,$B58,0)</f>
        <v>0</v>
      </c>
      <c r="AH58" s="84">
        <f t="shared" si="33"/>
        <v>0</v>
      </c>
      <c r="AI58" s="84">
        <f t="shared" si="33"/>
        <v>0</v>
      </c>
      <c r="AJ58" s="84">
        <f t="shared" si="33"/>
        <v>0</v>
      </c>
      <c r="AK58" s="84">
        <f t="shared" si="33"/>
        <v>0</v>
      </c>
      <c r="AL58" s="84">
        <f t="shared" si="33"/>
        <v>0</v>
      </c>
      <c r="AM58" s="84">
        <f t="shared" si="33"/>
        <v>0</v>
      </c>
      <c r="AN58" s="84">
        <f t="shared" si="33"/>
        <v>0</v>
      </c>
      <c r="AO58" s="84">
        <f t="shared" si="33"/>
        <v>0</v>
      </c>
      <c r="AP58" s="84">
        <f t="shared" si="33"/>
        <v>0</v>
      </c>
      <c r="AQ58" s="84">
        <f t="shared" ref="AQ58:AZ67" si="34">IF(( (ABS(ABS(AQ$10)-$A58)))&lt;1,$B58,0)</f>
        <v>0</v>
      </c>
      <c r="AR58" s="84">
        <f t="shared" si="34"/>
        <v>0</v>
      </c>
      <c r="AS58" s="84">
        <f t="shared" si="34"/>
        <v>0</v>
      </c>
      <c r="AT58" s="84">
        <f t="shared" si="34"/>
        <v>0</v>
      </c>
      <c r="AU58" s="84">
        <f t="shared" si="34"/>
        <v>0</v>
      </c>
      <c r="AV58" s="84">
        <f t="shared" si="34"/>
        <v>0</v>
      </c>
      <c r="AW58" s="84">
        <f t="shared" si="34"/>
        <v>0</v>
      </c>
      <c r="AX58" s="84">
        <f t="shared" si="34"/>
        <v>0</v>
      </c>
      <c r="AY58" s="84">
        <f t="shared" si="34"/>
        <v>0</v>
      </c>
      <c r="AZ58" s="84">
        <f t="shared" si="34"/>
        <v>0</v>
      </c>
    </row>
    <row r="59" spans="1:52" ht="15.75" x14ac:dyDescent="0.25">
      <c r="A59" s="86">
        <v>41</v>
      </c>
      <c r="B59" s="85">
        <v>4.0999999999999996</v>
      </c>
      <c r="C59" s="84">
        <f t="shared" si="30"/>
        <v>0</v>
      </c>
      <c r="D59" s="84">
        <f t="shared" si="30"/>
        <v>0</v>
      </c>
      <c r="E59" s="84">
        <f t="shared" si="30"/>
        <v>0</v>
      </c>
      <c r="F59" s="84">
        <f t="shared" si="30"/>
        <v>0</v>
      </c>
      <c r="G59" s="84">
        <f t="shared" si="30"/>
        <v>0</v>
      </c>
      <c r="H59" s="84">
        <f t="shared" si="30"/>
        <v>0</v>
      </c>
      <c r="I59" s="84">
        <f t="shared" si="30"/>
        <v>0</v>
      </c>
      <c r="J59" s="84">
        <f t="shared" si="30"/>
        <v>0</v>
      </c>
      <c r="K59" s="84">
        <f t="shared" si="30"/>
        <v>0</v>
      </c>
      <c r="L59" s="84">
        <f t="shared" si="30"/>
        <v>0</v>
      </c>
      <c r="M59" s="84">
        <f t="shared" si="31"/>
        <v>0</v>
      </c>
      <c r="N59" s="84">
        <f t="shared" si="31"/>
        <v>0</v>
      </c>
      <c r="O59" s="84">
        <f t="shared" si="31"/>
        <v>0</v>
      </c>
      <c r="P59" s="84">
        <f t="shared" si="31"/>
        <v>0</v>
      </c>
      <c r="Q59" s="84">
        <f t="shared" si="31"/>
        <v>0</v>
      </c>
      <c r="R59" s="84">
        <f t="shared" si="31"/>
        <v>0</v>
      </c>
      <c r="S59" s="84">
        <f t="shared" si="31"/>
        <v>0</v>
      </c>
      <c r="T59" s="84">
        <f t="shared" si="31"/>
        <v>0</v>
      </c>
      <c r="U59" s="84">
        <f t="shared" si="31"/>
        <v>0</v>
      </c>
      <c r="V59" s="84">
        <f t="shared" si="31"/>
        <v>0</v>
      </c>
      <c r="W59" s="84">
        <f t="shared" si="32"/>
        <v>0</v>
      </c>
      <c r="X59" s="84">
        <f t="shared" si="32"/>
        <v>0</v>
      </c>
      <c r="Y59" s="84">
        <f t="shared" si="32"/>
        <v>0</v>
      </c>
      <c r="Z59" s="84">
        <f t="shared" si="32"/>
        <v>0</v>
      </c>
      <c r="AA59" s="84">
        <f t="shared" si="32"/>
        <v>0</v>
      </c>
      <c r="AB59" s="84">
        <f t="shared" si="32"/>
        <v>0</v>
      </c>
      <c r="AC59" s="84">
        <f t="shared" si="32"/>
        <v>0</v>
      </c>
      <c r="AD59" s="84">
        <f t="shared" si="32"/>
        <v>0</v>
      </c>
      <c r="AE59" s="84">
        <f t="shared" si="32"/>
        <v>0</v>
      </c>
      <c r="AF59" s="84">
        <f t="shared" si="32"/>
        <v>0</v>
      </c>
      <c r="AG59" s="84">
        <f t="shared" si="33"/>
        <v>0</v>
      </c>
      <c r="AH59" s="84">
        <f t="shared" si="33"/>
        <v>0</v>
      </c>
      <c r="AI59" s="84">
        <f t="shared" si="33"/>
        <v>0</v>
      </c>
      <c r="AJ59" s="84">
        <f t="shared" si="33"/>
        <v>0</v>
      </c>
      <c r="AK59" s="84">
        <f t="shared" si="33"/>
        <v>0</v>
      </c>
      <c r="AL59" s="84">
        <f t="shared" si="33"/>
        <v>0</v>
      </c>
      <c r="AM59" s="84">
        <f t="shared" si="33"/>
        <v>0</v>
      </c>
      <c r="AN59" s="84">
        <f t="shared" si="33"/>
        <v>0</v>
      </c>
      <c r="AO59" s="84">
        <f t="shared" si="33"/>
        <v>0</v>
      </c>
      <c r="AP59" s="84">
        <f t="shared" si="33"/>
        <v>0</v>
      </c>
      <c r="AQ59" s="84">
        <f t="shared" si="34"/>
        <v>0</v>
      </c>
      <c r="AR59" s="84">
        <f t="shared" si="34"/>
        <v>0</v>
      </c>
      <c r="AS59" s="84">
        <f t="shared" si="34"/>
        <v>0</v>
      </c>
      <c r="AT59" s="84">
        <f t="shared" si="34"/>
        <v>0</v>
      </c>
      <c r="AU59" s="84">
        <f t="shared" si="34"/>
        <v>0</v>
      </c>
      <c r="AV59" s="84">
        <f t="shared" si="34"/>
        <v>0</v>
      </c>
      <c r="AW59" s="84">
        <f t="shared" si="34"/>
        <v>0</v>
      </c>
      <c r="AX59" s="84">
        <f t="shared" si="34"/>
        <v>0</v>
      </c>
      <c r="AY59" s="84">
        <f t="shared" si="34"/>
        <v>0</v>
      </c>
      <c r="AZ59" s="84">
        <f t="shared" si="34"/>
        <v>0</v>
      </c>
    </row>
    <row r="60" spans="1:52" ht="15.75" x14ac:dyDescent="0.25">
      <c r="A60" s="86">
        <v>42</v>
      </c>
      <c r="B60" s="85">
        <v>4.0999999999999996</v>
      </c>
      <c r="C60" s="84">
        <f t="shared" si="30"/>
        <v>0</v>
      </c>
      <c r="D60" s="84">
        <f t="shared" si="30"/>
        <v>0</v>
      </c>
      <c r="E60" s="84">
        <f t="shared" si="30"/>
        <v>0</v>
      </c>
      <c r="F60" s="84">
        <f t="shared" si="30"/>
        <v>0</v>
      </c>
      <c r="G60" s="84">
        <f t="shared" si="30"/>
        <v>0</v>
      </c>
      <c r="H60" s="84">
        <f t="shared" si="30"/>
        <v>0</v>
      </c>
      <c r="I60" s="84">
        <f t="shared" si="30"/>
        <v>0</v>
      </c>
      <c r="J60" s="84">
        <f t="shared" si="30"/>
        <v>0</v>
      </c>
      <c r="K60" s="84">
        <f t="shared" si="30"/>
        <v>0</v>
      </c>
      <c r="L60" s="84">
        <f t="shared" si="30"/>
        <v>0</v>
      </c>
      <c r="M60" s="84">
        <f t="shared" si="31"/>
        <v>0</v>
      </c>
      <c r="N60" s="84">
        <f t="shared" si="31"/>
        <v>0</v>
      </c>
      <c r="O60" s="84">
        <f t="shared" si="31"/>
        <v>0</v>
      </c>
      <c r="P60" s="84">
        <f t="shared" si="31"/>
        <v>0</v>
      </c>
      <c r="Q60" s="84">
        <f t="shared" si="31"/>
        <v>0</v>
      </c>
      <c r="R60" s="84">
        <f t="shared" si="31"/>
        <v>0</v>
      </c>
      <c r="S60" s="84">
        <f t="shared" si="31"/>
        <v>0</v>
      </c>
      <c r="T60" s="84">
        <f t="shared" si="31"/>
        <v>0</v>
      </c>
      <c r="U60" s="84">
        <f t="shared" si="31"/>
        <v>0</v>
      </c>
      <c r="V60" s="84">
        <f t="shared" si="31"/>
        <v>0</v>
      </c>
      <c r="W60" s="84">
        <f t="shared" si="32"/>
        <v>0</v>
      </c>
      <c r="X60" s="84">
        <f t="shared" si="32"/>
        <v>0</v>
      </c>
      <c r="Y60" s="84">
        <f t="shared" si="32"/>
        <v>0</v>
      </c>
      <c r="Z60" s="84">
        <f t="shared" si="32"/>
        <v>0</v>
      </c>
      <c r="AA60" s="84">
        <f t="shared" si="32"/>
        <v>0</v>
      </c>
      <c r="AB60" s="84">
        <f t="shared" si="32"/>
        <v>0</v>
      </c>
      <c r="AC60" s="84">
        <f t="shared" si="32"/>
        <v>0</v>
      </c>
      <c r="AD60" s="84">
        <f t="shared" si="32"/>
        <v>0</v>
      </c>
      <c r="AE60" s="84">
        <f t="shared" si="32"/>
        <v>0</v>
      </c>
      <c r="AF60" s="84">
        <f t="shared" si="32"/>
        <v>0</v>
      </c>
      <c r="AG60" s="84">
        <f t="shared" si="33"/>
        <v>0</v>
      </c>
      <c r="AH60" s="84">
        <f t="shared" si="33"/>
        <v>0</v>
      </c>
      <c r="AI60" s="84">
        <f t="shared" si="33"/>
        <v>0</v>
      </c>
      <c r="AJ60" s="84">
        <f t="shared" si="33"/>
        <v>0</v>
      </c>
      <c r="AK60" s="84">
        <f t="shared" si="33"/>
        <v>0</v>
      </c>
      <c r="AL60" s="84">
        <f t="shared" si="33"/>
        <v>0</v>
      </c>
      <c r="AM60" s="84">
        <f t="shared" si="33"/>
        <v>0</v>
      </c>
      <c r="AN60" s="84">
        <f t="shared" si="33"/>
        <v>0</v>
      </c>
      <c r="AO60" s="84">
        <f t="shared" si="33"/>
        <v>0</v>
      </c>
      <c r="AP60" s="84">
        <f t="shared" si="33"/>
        <v>0</v>
      </c>
      <c r="AQ60" s="84">
        <f t="shared" si="34"/>
        <v>0</v>
      </c>
      <c r="AR60" s="84">
        <f t="shared" si="34"/>
        <v>0</v>
      </c>
      <c r="AS60" s="84">
        <f t="shared" si="34"/>
        <v>0</v>
      </c>
      <c r="AT60" s="84">
        <f t="shared" si="34"/>
        <v>0</v>
      </c>
      <c r="AU60" s="84">
        <f t="shared" si="34"/>
        <v>0</v>
      </c>
      <c r="AV60" s="84">
        <f t="shared" si="34"/>
        <v>0</v>
      </c>
      <c r="AW60" s="84">
        <f t="shared" si="34"/>
        <v>0</v>
      </c>
      <c r="AX60" s="84">
        <f t="shared" si="34"/>
        <v>0</v>
      </c>
      <c r="AY60" s="84">
        <f t="shared" si="34"/>
        <v>0</v>
      </c>
      <c r="AZ60" s="84">
        <f t="shared" si="34"/>
        <v>0</v>
      </c>
    </row>
    <row r="61" spans="1:52" ht="15.75" x14ac:dyDescent="0.25">
      <c r="A61" s="86">
        <v>43</v>
      </c>
      <c r="B61" s="85">
        <v>4.0999999999999996</v>
      </c>
      <c r="C61" s="84">
        <f t="shared" si="30"/>
        <v>0</v>
      </c>
      <c r="D61" s="84">
        <f t="shared" si="30"/>
        <v>0</v>
      </c>
      <c r="E61" s="84">
        <f t="shared" si="30"/>
        <v>0</v>
      </c>
      <c r="F61" s="84">
        <f t="shared" si="30"/>
        <v>0</v>
      </c>
      <c r="G61" s="84">
        <f t="shared" si="30"/>
        <v>0</v>
      </c>
      <c r="H61" s="84">
        <f t="shared" si="30"/>
        <v>0</v>
      </c>
      <c r="I61" s="84">
        <f t="shared" si="30"/>
        <v>0</v>
      </c>
      <c r="J61" s="84">
        <f t="shared" si="30"/>
        <v>0</v>
      </c>
      <c r="K61" s="84">
        <f t="shared" si="30"/>
        <v>0</v>
      </c>
      <c r="L61" s="84">
        <f t="shared" si="30"/>
        <v>0</v>
      </c>
      <c r="M61" s="84">
        <f t="shared" si="31"/>
        <v>0</v>
      </c>
      <c r="N61" s="84">
        <f t="shared" si="31"/>
        <v>0</v>
      </c>
      <c r="O61" s="84">
        <f t="shared" si="31"/>
        <v>0</v>
      </c>
      <c r="P61" s="84">
        <f t="shared" si="31"/>
        <v>0</v>
      </c>
      <c r="Q61" s="84">
        <f t="shared" si="31"/>
        <v>0</v>
      </c>
      <c r="R61" s="84">
        <f t="shared" si="31"/>
        <v>0</v>
      </c>
      <c r="S61" s="84">
        <f t="shared" si="31"/>
        <v>0</v>
      </c>
      <c r="T61" s="84">
        <f t="shared" si="31"/>
        <v>0</v>
      </c>
      <c r="U61" s="84">
        <f t="shared" si="31"/>
        <v>0</v>
      </c>
      <c r="V61" s="84">
        <f t="shared" si="31"/>
        <v>0</v>
      </c>
      <c r="W61" s="84">
        <f t="shared" si="32"/>
        <v>0</v>
      </c>
      <c r="X61" s="84">
        <f t="shared" si="32"/>
        <v>0</v>
      </c>
      <c r="Y61" s="84">
        <f t="shared" si="32"/>
        <v>0</v>
      </c>
      <c r="Z61" s="84">
        <f t="shared" si="32"/>
        <v>0</v>
      </c>
      <c r="AA61" s="84">
        <f t="shared" si="32"/>
        <v>0</v>
      </c>
      <c r="AB61" s="84">
        <f t="shared" si="32"/>
        <v>0</v>
      </c>
      <c r="AC61" s="84">
        <f t="shared" si="32"/>
        <v>0</v>
      </c>
      <c r="AD61" s="84">
        <f t="shared" si="32"/>
        <v>0</v>
      </c>
      <c r="AE61" s="84">
        <f t="shared" si="32"/>
        <v>0</v>
      </c>
      <c r="AF61" s="84">
        <f t="shared" si="32"/>
        <v>0</v>
      </c>
      <c r="AG61" s="84">
        <f t="shared" si="33"/>
        <v>0</v>
      </c>
      <c r="AH61" s="84">
        <f t="shared" si="33"/>
        <v>0</v>
      </c>
      <c r="AI61" s="84">
        <f t="shared" si="33"/>
        <v>0</v>
      </c>
      <c r="AJ61" s="84">
        <f t="shared" si="33"/>
        <v>0</v>
      </c>
      <c r="AK61" s="84">
        <f t="shared" si="33"/>
        <v>0</v>
      </c>
      <c r="AL61" s="84">
        <f t="shared" si="33"/>
        <v>0</v>
      </c>
      <c r="AM61" s="84">
        <f t="shared" si="33"/>
        <v>0</v>
      </c>
      <c r="AN61" s="84">
        <f t="shared" si="33"/>
        <v>0</v>
      </c>
      <c r="AO61" s="84">
        <f t="shared" si="33"/>
        <v>0</v>
      </c>
      <c r="AP61" s="84">
        <f t="shared" si="33"/>
        <v>0</v>
      </c>
      <c r="AQ61" s="84">
        <f t="shared" si="34"/>
        <v>0</v>
      </c>
      <c r="AR61" s="84">
        <f t="shared" si="34"/>
        <v>0</v>
      </c>
      <c r="AS61" s="84">
        <f t="shared" si="34"/>
        <v>0</v>
      </c>
      <c r="AT61" s="84">
        <f t="shared" si="34"/>
        <v>0</v>
      </c>
      <c r="AU61" s="84">
        <f t="shared" si="34"/>
        <v>0</v>
      </c>
      <c r="AV61" s="84">
        <f t="shared" si="34"/>
        <v>0</v>
      </c>
      <c r="AW61" s="84">
        <f t="shared" si="34"/>
        <v>0</v>
      </c>
      <c r="AX61" s="84">
        <f t="shared" si="34"/>
        <v>0</v>
      </c>
      <c r="AY61" s="84">
        <f t="shared" si="34"/>
        <v>0</v>
      </c>
      <c r="AZ61" s="84">
        <f t="shared" si="34"/>
        <v>0</v>
      </c>
    </row>
    <row r="62" spans="1:52" ht="15.75" x14ac:dyDescent="0.25">
      <c r="A62" s="86">
        <v>44</v>
      </c>
      <c r="B62" s="85">
        <v>4.0999999999999996</v>
      </c>
      <c r="C62" s="84">
        <f t="shared" si="30"/>
        <v>0</v>
      </c>
      <c r="D62" s="84">
        <f t="shared" si="30"/>
        <v>0</v>
      </c>
      <c r="E62" s="84">
        <f t="shared" si="30"/>
        <v>0</v>
      </c>
      <c r="F62" s="84">
        <f t="shared" si="30"/>
        <v>0</v>
      </c>
      <c r="G62" s="84">
        <f t="shared" si="30"/>
        <v>0</v>
      </c>
      <c r="H62" s="84">
        <f t="shared" si="30"/>
        <v>0</v>
      </c>
      <c r="I62" s="84">
        <f t="shared" si="30"/>
        <v>0</v>
      </c>
      <c r="J62" s="84">
        <f t="shared" si="30"/>
        <v>0</v>
      </c>
      <c r="K62" s="84">
        <f t="shared" si="30"/>
        <v>0</v>
      </c>
      <c r="L62" s="84">
        <f t="shared" si="30"/>
        <v>0</v>
      </c>
      <c r="M62" s="84">
        <f t="shared" si="31"/>
        <v>0</v>
      </c>
      <c r="N62" s="84">
        <f t="shared" si="31"/>
        <v>0</v>
      </c>
      <c r="O62" s="84">
        <f t="shared" si="31"/>
        <v>0</v>
      </c>
      <c r="P62" s="84">
        <f t="shared" si="31"/>
        <v>0</v>
      </c>
      <c r="Q62" s="84">
        <f t="shared" si="31"/>
        <v>0</v>
      </c>
      <c r="R62" s="84">
        <f t="shared" si="31"/>
        <v>0</v>
      </c>
      <c r="S62" s="84">
        <f t="shared" si="31"/>
        <v>0</v>
      </c>
      <c r="T62" s="84">
        <f t="shared" si="31"/>
        <v>0</v>
      </c>
      <c r="U62" s="84">
        <f t="shared" si="31"/>
        <v>0</v>
      </c>
      <c r="V62" s="84">
        <f t="shared" si="31"/>
        <v>0</v>
      </c>
      <c r="W62" s="84">
        <f t="shared" si="32"/>
        <v>0</v>
      </c>
      <c r="X62" s="84">
        <f t="shared" si="32"/>
        <v>0</v>
      </c>
      <c r="Y62" s="84">
        <f t="shared" si="32"/>
        <v>0</v>
      </c>
      <c r="Z62" s="84">
        <f t="shared" si="32"/>
        <v>0</v>
      </c>
      <c r="AA62" s="84">
        <f t="shared" si="32"/>
        <v>0</v>
      </c>
      <c r="AB62" s="84">
        <f t="shared" si="32"/>
        <v>0</v>
      </c>
      <c r="AC62" s="84">
        <f t="shared" si="32"/>
        <v>0</v>
      </c>
      <c r="AD62" s="84">
        <f t="shared" si="32"/>
        <v>0</v>
      </c>
      <c r="AE62" s="84">
        <f t="shared" si="32"/>
        <v>0</v>
      </c>
      <c r="AF62" s="84">
        <f t="shared" si="32"/>
        <v>0</v>
      </c>
      <c r="AG62" s="84">
        <f t="shared" si="33"/>
        <v>0</v>
      </c>
      <c r="AH62" s="84">
        <f t="shared" si="33"/>
        <v>0</v>
      </c>
      <c r="AI62" s="84">
        <f t="shared" si="33"/>
        <v>0</v>
      </c>
      <c r="AJ62" s="84">
        <f t="shared" si="33"/>
        <v>0</v>
      </c>
      <c r="AK62" s="84">
        <f t="shared" si="33"/>
        <v>0</v>
      </c>
      <c r="AL62" s="84">
        <f t="shared" si="33"/>
        <v>0</v>
      </c>
      <c r="AM62" s="84">
        <f t="shared" si="33"/>
        <v>0</v>
      </c>
      <c r="AN62" s="84">
        <f t="shared" si="33"/>
        <v>0</v>
      </c>
      <c r="AO62" s="84">
        <f t="shared" si="33"/>
        <v>0</v>
      </c>
      <c r="AP62" s="84">
        <f t="shared" si="33"/>
        <v>0</v>
      </c>
      <c r="AQ62" s="84">
        <f t="shared" si="34"/>
        <v>0</v>
      </c>
      <c r="AR62" s="84">
        <f t="shared" si="34"/>
        <v>0</v>
      </c>
      <c r="AS62" s="84">
        <f t="shared" si="34"/>
        <v>0</v>
      </c>
      <c r="AT62" s="84">
        <f t="shared" si="34"/>
        <v>0</v>
      </c>
      <c r="AU62" s="84">
        <f t="shared" si="34"/>
        <v>0</v>
      </c>
      <c r="AV62" s="84">
        <f t="shared" si="34"/>
        <v>0</v>
      </c>
      <c r="AW62" s="84">
        <f t="shared" si="34"/>
        <v>0</v>
      </c>
      <c r="AX62" s="84">
        <f t="shared" si="34"/>
        <v>0</v>
      </c>
      <c r="AY62" s="84">
        <f t="shared" si="34"/>
        <v>0</v>
      </c>
      <c r="AZ62" s="84">
        <f t="shared" si="34"/>
        <v>0</v>
      </c>
    </row>
    <row r="63" spans="1:52" ht="15.75" x14ac:dyDescent="0.25">
      <c r="A63" s="86">
        <v>45</v>
      </c>
      <c r="B63" s="85">
        <v>4.0999999999999996</v>
      </c>
      <c r="C63" s="84">
        <f t="shared" si="30"/>
        <v>0</v>
      </c>
      <c r="D63" s="84">
        <f t="shared" si="30"/>
        <v>0</v>
      </c>
      <c r="E63" s="84">
        <f t="shared" si="30"/>
        <v>0</v>
      </c>
      <c r="F63" s="84">
        <f t="shared" si="30"/>
        <v>0</v>
      </c>
      <c r="G63" s="84">
        <f t="shared" si="30"/>
        <v>0</v>
      </c>
      <c r="H63" s="84">
        <f t="shared" si="30"/>
        <v>0</v>
      </c>
      <c r="I63" s="84">
        <f t="shared" si="30"/>
        <v>0</v>
      </c>
      <c r="J63" s="84">
        <f t="shared" si="30"/>
        <v>0</v>
      </c>
      <c r="K63" s="84">
        <f t="shared" si="30"/>
        <v>0</v>
      </c>
      <c r="L63" s="84">
        <f t="shared" si="30"/>
        <v>0</v>
      </c>
      <c r="M63" s="84">
        <f t="shared" si="31"/>
        <v>0</v>
      </c>
      <c r="N63" s="84">
        <f t="shared" si="31"/>
        <v>0</v>
      </c>
      <c r="O63" s="84">
        <f t="shared" si="31"/>
        <v>0</v>
      </c>
      <c r="P63" s="84">
        <f t="shared" si="31"/>
        <v>0</v>
      </c>
      <c r="Q63" s="84">
        <f t="shared" si="31"/>
        <v>0</v>
      </c>
      <c r="R63" s="84">
        <f t="shared" si="31"/>
        <v>0</v>
      </c>
      <c r="S63" s="84">
        <f t="shared" si="31"/>
        <v>0</v>
      </c>
      <c r="T63" s="84">
        <f t="shared" si="31"/>
        <v>0</v>
      </c>
      <c r="U63" s="84">
        <f t="shared" si="31"/>
        <v>0</v>
      </c>
      <c r="V63" s="84">
        <f t="shared" si="31"/>
        <v>0</v>
      </c>
      <c r="W63" s="84">
        <f t="shared" si="32"/>
        <v>0</v>
      </c>
      <c r="X63" s="84">
        <f t="shared" si="32"/>
        <v>0</v>
      </c>
      <c r="Y63" s="84">
        <f t="shared" si="32"/>
        <v>0</v>
      </c>
      <c r="Z63" s="84">
        <f t="shared" si="32"/>
        <v>0</v>
      </c>
      <c r="AA63" s="84">
        <f t="shared" si="32"/>
        <v>0</v>
      </c>
      <c r="AB63" s="84">
        <f t="shared" si="32"/>
        <v>0</v>
      </c>
      <c r="AC63" s="84">
        <f t="shared" si="32"/>
        <v>0</v>
      </c>
      <c r="AD63" s="84">
        <f t="shared" si="32"/>
        <v>0</v>
      </c>
      <c r="AE63" s="84">
        <f t="shared" si="32"/>
        <v>0</v>
      </c>
      <c r="AF63" s="84">
        <f t="shared" si="32"/>
        <v>0</v>
      </c>
      <c r="AG63" s="84">
        <f t="shared" si="33"/>
        <v>0</v>
      </c>
      <c r="AH63" s="84">
        <f t="shared" si="33"/>
        <v>0</v>
      </c>
      <c r="AI63" s="84">
        <f t="shared" si="33"/>
        <v>0</v>
      </c>
      <c r="AJ63" s="84">
        <f t="shared" si="33"/>
        <v>0</v>
      </c>
      <c r="AK63" s="84">
        <f t="shared" si="33"/>
        <v>0</v>
      </c>
      <c r="AL63" s="84">
        <f t="shared" si="33"/>
        <v>0</v>
      </c>
      <c r="AM63" s="84">
        <f t="shared" si="33"/>
        <v>0</v>
      </c>
      <c r="AN63" s="84">
        <f t="shared" si="33"/>
        <v>0</v>
      </c>
      <c r="AO63" s="84">
        <f t="shared" si="33"/>
        <v>0</v>
      </c>
      <c r="AP63" s="84">
        <f t="shared" si="33"/>
        <v>0</v>
      </c>
      <c r="AQ63" s="84">
        <f t="shared" si="34"/>
        <v>0</v>
      </c>
      <c r="AR63" s="84">
        <f t="shared" si="34"/>
        <v>0</v>
      </c>
      <c r="AS63" s="84">
        <f t="shared" si="34"/>
        <v>0</v>
      </c>
      <c r="AT63" s="84">
        <f t="shared" si="34"/>
        <v>0</v>
      </c>
      <c r="AU63" s="84">
        <f t="shared" si="34"/>
        <v>0</v>
      </c>
      <c r="AV63" s="84">
        <f t="shared" si="34"/>
        <v>0</v>
      </c>
      <c r="AW63" s="84">
        <f t="shared" si="34"/>
        <v>0</v>
      </c>
      <c r="AX63" s="84">
        <f t="shared" si="34"/>
        <v>0</v>
      </c>
      <c r="AY63" s="84">
        <f t="shared" si="34"/>
        <v>0</v>
      </c>
      <c r="AZ63" s="84">
        <f t="shared" si="34"/>
        <v>0</v>
      </c>
    </row>
    <row r="64" spans="1:52" ht="15.75" x14ac:dyDescent="0.25">
      <c r="A64" s="86">
        <v>46</v>
      </c>
      <c r="B64" s="85">
        <v>4.0999999999999996</v>
      </c>
      <c r="C64" s="84">
        <f t="shared" si="30"/>
        <v>0</v>
      </c>
      <c r="D64" s="84">
        <f t="shared" si="30"/>
        <v>0</v>
      </c>
      <c r="E64" s="84">
        <f t="shared" si="30"/>
        <v>0</v>
      </c>
      <c r="F64" s="84">
        <f t="shared" si="30"/>
        <v>0</v>
      </c>
      <c r="G64" s="84">
        <f t="shared" si="30"/>
        <v>0</v>
      </c>
      <c r="H64" s="84">
        <f t="shared" si="30"/>
        <v>0</v>
      </c>
      <c r="I64" s="84">
        <f t="shared" si="30"/>
        <v>0</v>
      </c>
      <c r="J64" s="84">
        <f t="shared" si="30"/>
        <v>0</v>
      </c>
      <c r="K64" s="84">
        <f t="shared" si="30"/>
        <v>0</v>
      </c>
      <c r="L64" s="84">
        <f t="shared" si="30"/>
        <v>0</v>
      </c>
      <c r="M64" s="84">
        <f t="shared" si="31"/>
        <v>0</v>
      </c>
      <c r="N64" s="84">
        <f t="shared" si="31"/>
        <v>0</v>
      </c>
      <c r="O64" s="84">
        <f t="shared" si="31"/>
        <v>0</v>
      </c>
      <c r="P64" s="84">
        <f t="shared" si="31"/>
        <v>0</v>
      </c>
      <c r="Q64" s="84">
        <f t="shared" si="31"/>
        <v>0</v>
      </c>
      <c r="R64" s="84">
        <f t="shared" si="31"/>
        <v>0</v>
      </c>
      <c r="S64" s="84">
        <f t="shared" si="31"/>
        <v>0</v>
      </c>
      <c r="T64" s="84">
        <f t="shared" si="31"/>
        <v>0</v>
      </c>
      <c r="U64" s="84">
        <f t="shared" si="31"/>
        <v>0</v>
      </c>
      <c r="V64" s="84">
        <f t="shared" si="31"/>
        <v>0</v>
      </c>
      <c r="W64" s="84">
        <f t="shared" si="32"/>
        <v>0</v>
      </c>
      <c r="X64" s="84">
        <f t="shared" si="32"/>
        <v>0</v>
      </c>
      <c r="Y64" s="84">
        <f t="shared" si="32"/>
        <v>0</v>
      </c>
      <c r="Z64" s="84">
        <f t="shared" si="32"/>
        <v>0</v>
      </c>
      <c r="AA64" s="84">
        <f t="shared" si="32"/>
        <v>0</v>
      </c>
      <c r="AB64" s="84">
        <f t="shared" si="32"/>
        <v>0</v>
      </c>
      <c r="AC64" s="84">
        <f t="shared" si="32"/>
        <v>0</v>
      </c>
      <c r="AD64" s="84">
        <f t="shared" si="32"/>
        <v>0</v>
      </c>
      <c r="AE64" s="84">
        <f t="shared" si="32"/>
        <v>0</v>
      </c>
      <c r="AF64" s="84">
        <f t="shared" si="32"/>
        <v>0</v>
      </c>
      <c r="AG64" s="84">
        <f t="shared" si="33"/>
        <v>0</v>
      </c>
      <c r="AH64" s="84">
        <f t="shared" si="33"/>
        <v>0</v>
      </c>
      <c r="AI64" s="84">
        <f t="shared" si="33"/>
        <v>0</v>
      </c>
      <c r="AJ64" s="84">
        <f t="shared" si="33"/>
        <v>0</v>
      </c>
      <c r="AK64" s="84">
        <f t="shared" si="33"/>
        <v>0</v>
      </c>
      <c r="AL64" s="84">
        <f t="shared" si="33"/>
        <v>0</v>
      </c>
      <c r="AM64" s="84">
        <f t="shared" si="33"/>
        <v>0</v>
      </c>
      <c r="AN64" s="84">
        <f t="shared" si="33"/>
        <v>0</v>
      </c>
      <c r="AO64" s="84">
        <f t="shared" si="33"/>
        <v>0</v>
      </c>
      <c r="AP64" s="84">
        <f t="shared" si="33"/>
        <v>0</v>
      </c>
      <c r="AQ64" s="84">
        <f t="shared" si="34"/>
        <v>0</v>
      </c>
      <c r="AR64" s="84">
        <f t="shared" si="34"/>
        <v>0</v>
      </c>
      <c r="AS64" s="84">
        <f t="shared" si="34"/>
        <v>0</v>
      </c>
      <c r="AT64" s="84">
        <f t="shared" si="34"/>
        <v>0</v>
      </c>
      <c r="AU64" s="84">
        <f t="shared" si="34"/>
        <v>0</v>
      </c>
      <c r="AV64" s="84">
        <f t="shared" si="34"/>
        <v>0</v>
      </c>
      <c r="AW64" s="84">
        <f t="shared" si="34"/>
        <v>0</v>
      </c>
      <c r="AX64" s="84">
        <f t="shared" si="34"/>
        <v>0</v>
      </c>
      <c r="AY64" s="84">
        <f t="shared" si="34"/>
        <v>0</v>
      </c>
      <c r="AZ64" s="84">
        <f t="shared" si="34"/>
        <v>0</v>
      </c>
    </row>
    <row r="65" spans="1:52" ht="15.75" x14ac:dyDescent="0.25">
      <c r="A65" s="86">
        <v>47</v>
      </c>
      <c r="B65" s="85">
        <v>4.0999999999999996</v>
      </c>
      <c r="C65" s="84">
        <f t="shared" si="30"/>
        <v>0</v>
      </c>
      <c r="D65" s="84">
        <f t="shared" si="30"/>
        <v>0</v>
      </c>
      <c r="E65" s="84">
        <f t="shared" si="30"/>
        <v>0</v>
      </c>
      <c r="F65" s="84">
        <f t="shared" si="30"/>
        <v>0</v>
      </c>
      <c r="G65" s="84">
        <f t="shared" si="30"/>
        <v>0</v>
      </c>
      <c r="H65" s="84">
        <f t="shared" si="30"/>
        <v>0</v>
      </c>
      <c r="I65" s="84">
        <f t="shared" si="30"/>
        <v>0</v>
      </c>
      <c r="J65" s="84">
        <f t="shared" si="30"/>
        <v>0</v>
      </c>
      <c r="K65" s="84">
        <f t="shared" si="30"/>
        <v>0</v>
      </c>
      <c r="L65" s="84">
        <f t="shared" si="30"/>
        <v>0</v>
      </c>
      <c r="M65" s="84">
        <f t="shared" si="31"/>
        <v>0</v>
      </c>
      <c r="N65" s="84">
        <f t="shared" si="31"/>
        <v>0</v>
      </c>
      <c r="O65" s="84">
        <f t="shared" si="31"/>
        <v>0</v>
      </c>
      <c r="P65" s="84">
        <f t="shared" si="31"/>
        <v>0</v>
      </c>
      <c r="Q65" s="84">
        <f t="shared" si="31"/>
        <v>0</v>
      </c>
      <c r="R65" s="84">
        <f t="shared" si="31"/>
        <v>0</v>
      </c>
      <c r="S65" s="84">
        <f t="shared" si="31"/>
        <v>0</v>
      </c>
      <c r="T65" s="84">
        <f t="shared" si="31"/>
        <v>0</v>
      </c>
      <c r="U65" s="84">
        <f t="shared" si="31"/>
        <v>0</v>
      </c>
      <c r="V65" s="84">
        <f t="shared" si="31"/>
        <v>0</v>
      </c>
      <c r="W65" s="84">
        <f t="shared" si="32"/>
        <v>0</v>
      </c>
      <c r="X65" s="84">
        <f t="shared" si="32"/>
        <v>0</v>
      </c>
      <c r="Y65" s="84">
        <f t="shared" si="32"/>
        <v>0</v>
      </c>
      <c r="Z65" s="84">
        <f t="shared" si="32"/>
        <v>0</v>
      </c>
      <c r="AA65" s="84">
        <f t="shared" si="32"/>
        <v>0</v>
      </c>
      <c r="AB65" s="84">
        <f t="shared" si="32"/>
        <v>0</v>
      </c>
      <c r="AC65" s="84">
        <f t="shared" si="32"/>
        <v>0</v>
      </c>
      <c r="AD65" s="84">
        <f t="shared" si="32"/>
        <v>0</v>
      </c>
      <c r="AE65" s="84">
        <f t="shared" si="32"/>
        <v>0</v>
      </c>
      <c r="AF65" s="84">
        <f t="shared" si="32"/>
        <v>0</v>
      </c>
      <c r="AG65" s="84">
        <f t="shared" si="33"/>
        <v>0</v>
      </c>
      <c r="AH65" s="84">
        <f t="shared" si="33"/>
        <v>0</v>
      </c>
      <c r="AI65" s="84">
        <f t="shared" si="33"/>
        <v>0</v>
      </c>
      <c r="AJ65" s="84">
        <f t="shared" si="33"/>
        <v>0</v>
      </c>
      <c r="AK65" s="84">
        <f t="shared" si="33"/>
        <v>0</v>
      </c>
      <c r="AL65" s="84">
        <f t="shared" si="33"/>
        <v>0</v>
      </c>
      <c r="AM65" s="84">
        <f t="shared" si="33"/>
        <v>0</v>
      </c>
      <c r="AN65" s="84">
        <f t="shared" si="33"/>
        <v>0</v>
      </c>
      <c r="AO65" s="84">
        <f t="shared" si="33"/>
        <v>0</v>
      </c>
      <c r="AP65" s="84">
        <f t="shared" si="33"/>
        <v>0</v>
      </c>
      <c r="AQ65" s="84">
        <f t="shared" si="34"/>
        <v>0</v>
      </c>
      <c r="AR65" s="84">
        <f t="shared" si="34"/>
        <v>0</v>
      </c>
      <c r="AS65" s="84">
        <f t="shared" si="34"/>
        <v>0</v>
      </c>
      <c r="AT65" s="84">
        <f t="shared" si="34"/>
        <v>0</v>
      </c>
      <c r="AU65" s="84">
        <f t="shared" si="34"/>
        <v>0</v>
      </c>
      <c r="AV65" s="84">
        <f t="shared" si="34"/>
        <v>0</v>
      </c>
      <c r="AW65" s="84">
        <f t="shared" si="34"/>
        <v>0</v>
      </c>
      <c r="AX65" s="84">
        <f t="shared" si="34"/>
        <v>0</v>
      </c>
      <c r="AY65" s="84">
        <f t="shared" si="34"/>
        <v>0</v>
      </c>
      <c r="AZ65" s="84">
        <f t="shared" si="34"/>
        <v>0</v>
      </c>
    </row>
    <row r="66" spans="1:52" ht="15.75" x14ac:dyDescent="0.25">
      <c r="A66" s="86">
        <v>48</v>
      </c>
      <c r="B66" s="85">
        <v>4.0999999999999996</v>
      </c>
      <c r="C66" s="84">
        <f t="shared" si="30"/>
        <v>0</v>
      </c>
      <c r="D66" s="84">
        <f t="shared" si="30"/>
        <v>0</v>
      </c>
      <c r="E66" s="84">
        <f t="shared" si="30"/>
        <v>0</v>
      </c>
      <c r="F66" s="84">
        <f t="shared" si="30"/>
        <v>0</v>
      </c>
      <c r="G66" s="84">
        <f t="shared" si="30"/>
        <v>0</v>
      </c>
      <c r="H66" s="84">
        <f t="shared" si="30"/>
        <v>0</v>
      </c>
      <c r="I66" s="84">
        <f t="shared" si="30"/>
        <v>0</v>
      </c>
      <c r="J66" s="84">
        <f t="shared" si="30"/>
        <v>0</v>
      </c>
      <c r="K66" s="84">
        <f t="shared" si="30"/>
        <v>0</v>
      </c>
      <c r="L66" s="84">
        <f t="shared" si="30"/>
        <v>0</v>
      </c>
      <c r="M66" s="84">
        <f t="shared" si="31"/>
        <v>0</v>
      </c>
      <c r="N66" s="84">
        <f t="shared" si="31"/>
        <v>0</v>
      </c>
      <c r="O66" s="84">
        <f t="shared" si="31"/>
        <v>0</v>
      </c>
      <c r="P66" s="84">
        <f t="shared" si="31"/>
        <v>0</v>
      </c>
      <c r="Q66" s="84">
        <f t="shared" si="31"/>
        <v>0</v>
      </c>
      <c r="R66" s="84">
        <f t="shared" si="31"/>
        <v>0</v>
      </c>
      <c r="S66" s="84">
        <f t="shared" si="31"/>
        <v>0</v>
      </c>
      <c r="T66" s="84">
        <f t="shared" si="31"/>
        <v>0</v>
      </c>
      <c r="U66" s="84">
        <f t="shared" si="31"/>
        <v>0</v>
      </c>
      <c r="V66" s="84">
        <f t="shared" si="31"/>
        <v>0</v>
      </c>
      <c r="W66" s="84">
        <f t="shared" si="32"/>
        <v>0</v>
      </c>
      <c r="X66" s="84">
        <f t="shared" si="32"/>
        <v>0</v>
      </c>
      <c r="Y66" s="84">
        <f t="shared" si="32"/>
        <v>0</v>
      </c>
      <c r="Z66" s="84">
        <f t="shared" si="32"/>
        <v>0</v>
      </c>
      <c r="AA66" s="84">
        <f t="shared" si="32"/>
        <v>0</v>
      </c>
      <c r="AB66" s="84">
        <f t="shared" si="32"/>
        <v>0</v>
      </c>
      <c r="AC66" s="84">
        <f t="shared" si="32"/>
        <v>0</v>
      </c>
      <c r="AD66" s="84">
        <f t="shared" si="32"/>
        <v>0</v>
      </c>
      <c r="AE66" s="84">
        <f t="shared" si="32"/>
        <v>0</v>
      </c>
      <c r="AF66" s="84">
        <f t="shared" si="32"/>
        <v>0</v>
      </c>
      <c r="AG66" s="84">
        <f t="shared" si="33"/>
        <v>0</v>
      </c>
      <c r="AH66" s="84">
        <f t="shared" si="33"/>
        <v>0</v>
      </c>
      <c r="AI66" s="84">
        <f t="shared" si="33"/>
        <v>0</v>
      </c>
      <c r="AJ66" s="84">
        <f t="shared" si="33"/>
        <v>0</v>
      </c>
      <c r="AK66" s="84">
        <f t="shared" si="33"/>
        <v>0</v>
      </c>
      <c r="AL66" s="84">
        <f t="shared" si="33"/>
        <v>0</v>
      </c>
      <c r="AM66" s="84">
        <f t="shared" si="33"/>
        <v>0</v>
      </c>
      <c r="AN66" s="84">
        <f t="shared" si="33"/>
        <v>0</v>
      </c>
      <c r="AO66" s="84">
        <f t="shared" si="33"/>
        <v>0</v>
      </c>
      <c r="AP66" s="84">
        <f t="shared" si="33"/>
        <v>0</v>
      </c>
      <c r="AQ66" s="84">
        <f t="shared" si="34"/>
        <v>0</v>
      </c>
      <c r="AR66" s="84">
        <f t="shared" si="34"/>
        <v>0</v>
      </c>
      <c r="AS66" s="84">
        <f t="shared" si="34"/>
        <v>0</v>
      </c>
      <c r="AT66" s="84">
        <f t="shared" si="34"/>
        <v>0</v>
      </c>
      <c r="AU66" s="84">
        <f t="shared" si="34"/>
        <v>0</v>
      </c>
      <c r="AV66" s="84">
        <f t="shared" si="34"/>
        <v>0</v>
      </c>
      <c r="AW66" s="84">
        <f t="shared" si="34"/>
        <v>0</v>
      </c>
      <c r="AX66" s="84">
        <f t="shared" si="34"/>
        <v>0</v>
      </c>
      <c r="AY66" s="84">
        <f t="shared" si="34"/>
        <v>0</v>
      </c>
      <c r="AZ66" s="84">
        <f t="shared" si="34"/>
        <v>0</v>
      </c>
    </row>
    <row r="67" spans="1:52" ht="15.75" x14ac:dyDescent="0.25">
      <c r="A67" s="86">
        <v>49</v>
      </c>
      <c r="B67" s="85">
        <v>4.0999999999999996</v>
      </c>
      <c r="C67" s="84">
        <f t="shared" si="30"/>
        <v>0</v>
      </c>
      <c r="D67" s="84">
        <f t="shared" si="30"/>
        <v>0</v>
      </c>
      <c r="E67" s="84">
        <f t="shared" si="30"/>
        <v>0</v>
      </c>
      <c r="F67" s="84">
        <f t="shared" si="30"/>
        <v>0</v>
      </c>
      <c r="G67" s="84">
        <f t="shared" si="30"/>
        <v>0</v>
      </c>
      <c r="H67" s="84">
        <f t="shared" si="30"/>
        <v>0</v>
      </c>
      <c r="I67" s="84">
        <f t="shared" si="30"/>
        <v>0</v>
      </c>
      <c r="J67" s="84">
        <f t="shared" si="30"/>
        <v>0</v>
      </c>
      <c r="K67" s="84">
        <f t="shared" si="30"/>
        <v>0</v>
      </c>
      <c r="L67" s="84">
        <f t="shared" si="30"/>
        <v>0</v>
      </c>
      <c r="M67" s="84">
        <f t="shared" si="31"/>
        <v>0</v>
      </c>
      <c r="N67" s="84">
        <f t="shared" si="31"/>
        <v>0</v>
      </c>
      <c r="O67" s="84">
        <f t="shared" si="31"/>
        <v>0</v>
      </c>
      <c r="P67" s="84">
        <f t="shared" si="31"/>
        <v>0</v>
      </c>
      <c r="Q67" s="84">
        <f t="shared" si="31"/>
        <v>0</v>
      </c>
      <c r="R67" s="84">
        <f t="shared" si="31"/>
        <v>0</v>
      </c>
      <c r="S67" s="84">
        <f t="shared" si="31"/>
        <v>0</v>
      </c>
      <c r="T67" s="84">
        <f t="shared" si="31"/>
        <v>0</v>
      </c>
      <c r="U67" s="84">
        <f t="shared" si="31"/>
        <v>0</v>
      </c>
      <c r="V67" s="84">
        <f t="shared" si="31"/>
        <v>0</v>
      </c>
      <c r="W67" s="84">
        <f t="shared" si="32"/>
        <v>0</v>
      </c>
      <c r="X67" s="84">
        <f t="shared" si="32"/>
        <v>0</v>
      </c>
      <c r="Y67" s="84">
        <f t="shared" si="32"/>
        <v>0</v>
      </c>
      <c r="Z67" s="84">
        <f t="shared" si="32"/>
        <v>0</v>
      </c>
      <c r="AA67" s="84">
        <f t="shared" si="32"/>
        <v>0</v>
      </c>
      <c r="AB67" s="84">
        <f t="shared" si="32"/>
        <v>0</v>
      </c>
      <c r="AC67" s="84">
        <f t="shared" si="32"/>
        <v>0</v>
      </c>
      <c r="AD67" s="84">
        <f t="shared" si="32"/>
        <v>0</v>
      </c>
      <c r="AE67" s="84">
        <f t="shared" si="32"/>
        <v>0</v>
      </c>
      <c r="AF67" s="84">
        <f t="shared" si="32"/>
        <v>0</v>
      </c>
      <c r="AG67" s="84">
        <f t="shared" si="33"/>
        <v>0</v>
      </c>
      <c r="AH67" s="84">
        <f t="shared" si="33"/>
        <v>0</v>
      </c>
      <c r="AI67" s="84">
        <f t="shared" si="33"/>
        <v>0</v>
      </c>
      <c r="AJ67" s="84">
        <f t="shared" si="33"/>
        <v>0</v>
      </c>
      <c r="AK67" s="84">
        <f t="shared" si="33"/>
        <v>0</v>
      </c>
      <c r="AL67" s="84">
        <f t="shared" si="33"/>
        <v>0</v>
      </c>
      <c r="AM67" s="84">
        <f t="shared" si="33"/>
        <v>0</v>
      </c>
      <c r="AN67" s="84">
        <f t="shared" si="33"/>
        <v>0</v>
      </c>
      <c r="AO67" s="84">
        <f t="shared" si="33"/>
        <v>0</v>
      </c>
      <c r="AP67" s="84">
        <f t="shared" si="33"/>
        <v>0</v>
      </c>
      <c r="AQ67" s="84">
        <f t="shared" si="34"/>
        <v>0</v>
      </c>
      <c r="AR67" s="84">
        <f t="shared" si="34"/>
        <v>0</v>
      </c>
      <c r="AS67" s="84">
        <f t="shared" si="34"/>
        <v>0</v>
      </c>
      <c r="AT67" s="84">
        <f t="shared" si="34"/>
        <v>0</v>
      </c>
      <c r="AU67" s="84">
        <f t="shared" si="34"/>
        <v>0</v>
      </c>
      <c r="AV67" s="84">
        <f t="shared" si="34"/>
        <v>0</v>
      </c>
      <c r="AW67" s="84">
        <f t="shared" si="34"/>
        <v>0</v>
      </c>
      <c r="AX67" s="84">
        <f t="shared" si="34"/>
        <v>0</v>
      </c>
      <c r="AY67" s="84">
        <f t="shared" si="34"/>
        <v>0</v>
      </c>
      <c r="AZ67" s="84">
        <f t="shared" si="34"/>
        <v>0</v>
      </c>
    </row>
    <row r="68" spans="1:52" ht="15.75" x14ac:dyDescent="0.25">
      <c r="A68" s="86">
        <v>50</v>
      </c>
      <c r="B68" s="85">
        <v>4.0999999999999996</v>
      </c>
      <c r="C68" s="84">
        <f t="shared" ref="C68:L77" si="35">IF(( (ABS(ABS(C$10)-$A68)))&lt;1,$B68,0)</f>
        <v>0</v>
      </c>
      <c r="D68" s="84">
        <f t="shared" si="35"/>
        <v>0</v>
      </c>
      <c r="E68" s="84">
        <f t="shared" si="35"/>
        <v>0</v>
      </c>
      <c r="F68" s="84">
        <f t="shared" si="35"/>
        <v>0</v>
      </c>
      <c r="G68" s="84">
        <f t="shared" si="35"/>
        <v>0</v>
      </c>
      <c r="H68" s="84">
        <f t="shared" si="35"/>
        <v>0</v>
      </c>
      <c r="I68" s="84">
        <f t="shared" si="35"/>
        <v>0</v>
      </c>
      <c r="J68" s="84">
        <f t="shared" si="35"/>
        <v>0</v>
      </c>
      <c r="K68" s="84">
        <f t="shared" si="35"/>
        <v>0</v>
      </c>
      <c r="L68" s="84">
        <f t="shared" si="35"/>
        <v>0</v>
      </c>
      <c r="M68" s="84">
        <f t="shared" ref="M68:V77" si="36">IF(( (ABS(ABS(M$10)-$A68)))&lt;1,$B68,0)</f>
        <v>0</v>
      </c>
      <c r="N68" s="84">
        <f t="shared" si="36"/>
        <v>0</v>
      </c>
      <c r="O68" s="84">
        <f t="shared" si="36"/>
        <v>0</v>
      </c>
      <c r="P68" s="84">
        <f t="shared" si="36"/>
        <v>0</v>
      </c>
      <c r="Q68" s="84">
        <f t="shared" si="36"/>
        <v>0</v>
      </c>
      <c r="R68" s="84">
        <f t="shared" si="36"/>
        <v>0</v>
      </c>
      <c r="S68" s="84">
        <f t="shared" si="36"/>
        <v>0</v>
      </c>
      <c r="T68" s="84">
        <f t="shared" si="36"/>
        <v>0</v>
      </c>
      <c r="U68" s="84">
        <f t="shared" si="36"/>
        <v>0</v>
      </c>
      <c r="V68" s="84">
        <f t="shared" si="36"/>
        <v>0</v>
      </c>
      <c r="W68" s="84">
        <f t="shared" ref="W68:AF77" si="37">IF(( (ABS(ABS(W$10)-$A68)))&lt;1,$B68,0)</f>
        <v>0</v>
      </c>
      <c r="X68" s="84">
        <f t="shared" si="37"/>
        <v>0</v>
      </c>
      <c r="Y68" s="84">
        <f t="shared" si="37"/>
        <v>0</v>
      </c>
      <c r="Z68" s="84">
        <f t="shared" si="37"/>
        <v>0</v>
      </c>
      <c r="AA68" s="84">
        <f t="shared" si="37"/>
        <v>0</v>
      </c>
      <c r="AB68" s="84">
        <f t="shared" si="37"/>
        <v>0</v>
      </c>
      <c r="AC68" s="84">
        <f t="shared" si="37"/>
        <v>0</v>
      </c>
      <c r="AD68" s="84">
        <f t="shared" si="37"/>
        <v>0</v>
      </c>
      <c r="AE68" s="84">
        <f t="shared" si="37"/>
        <v>0</v>
      </c>
      <c r="AF68" s="84">
        <f t="shared" si="37"/>
        <v>0</v>
      </c>
      <c r="AG68" s="84">
        <f t="shared" ref="AG68:AP77" si="38">IF(( (ABS(ABS(AG$10)-$A68)))&lt;1,$B68,0)</f>
        <v>0</v>
      </c>
      <c r="AH68" s="84">
        <f t="shared" si="38"/>
        <v>0</v>
      </c>
      <c r="AI68" s="84">
        <f t="shared" si="38"/>
        <v>0</v>
      </c>
      <c r="AJ68" s="84">
        <f t="shared" si="38"/>
        <v>0</v>
      </c>
      <c r="AK68" s="84">
        <f t="shared" si="38"/>
        <v>0</v>
      </c>
      <c r="AL68" s="84">
        <f t="shared" si="38"/>
        <v>0</v>
      </c>
      <c r="AM68" s="84">
        <f t="shared" si="38"/>
        <v>0</v>
      </c>
      <c r="AN68" s="84">
        <f t="shared" si="38"/>
        <v>0</v>
      </c>
      <c r="AO68" s="84">
        <f t="shared" si="38"/>
        <v>0</v>
      </c>
      <c r="AP68" s="84">
        <f t="shared" si="38"/>
        <v>0</v>
      </c>
      <c r="AQ68" s="84">
        <f t="shared" ref="AQ68:AZ77" si="39">IF(( (ABS(ABS(AQ$10)-$A68)))&lt;1,$B68,0)</f>
        <v>0</v>
      </c>
      <c r="AR68" s="84">
        <f t="shared" si="39"/>
        <v>0</v>
      </c>
      <c r="AS68" s="84">
        <f t="shared" si="39"/>
        <v>0</v>
      </c>
      <c r="AT68" s="84">
        <f t="shared" si="39"/>
        <v>0</v>
      </c>
      <c r="AU68" s="84">
        <f t="shared" si="39"/>
        <v>0</v>
      </c>
      <c r="AV68" s="84">
        <f t="shared" si="39"/>
        <v>0</v>
      </c>
      <c r="AW68" s="84">
        <f t="shared" si="39"/>
        <v>0</v>
      </c>
      <c r="AX68" s="84">
        <f t="shared" si="39"/>
        <v>0</v>
      </c>
      <c r="AY68" s="84">
        <f t="shared" si="39"/>
        <v>0</v>
      </c>
      <c r="AZ68" s="84">
        <f t="shared" si="39"/>
        <v>0</v>
      </c>
    </row>
    <row r="69" spans="1:52" ht="15.75" x14ac:dyDescent="0.25">
      <c r="A69" s="86">
        <v>51</v>
      </c>
      <c r="B69" s="85">
        <v>4.0999999999999996</v>
      </c>
      <c r="C69" s="84">
        <f t="shared" si="35"/>
        <v>0</v>
      </c>
      <c r="D69" s="84">
        <f t="shared" si="35"/>
        <v>0</v>
      </c>
      <c r="E69" s="84">
        <f t="shared" si="35"/>
        <v>0</v>
      </c>
      <c r="F69" s="84">
        <f t="shared" si="35"/>
        <v>0</v>
      </c>
      <c r="G69" s="84">
        <f t="shared" si="35"/>
        <v>0</v>
      </c>
      <c r="H69" s="84">
        <f t="shared" si="35"/>
        <v>0</v>
      </c>
      <c r="I69" s="84">
        <f t="shared" si="35"/>
        <v>0</v>
      </c>
      <c r="J69" s="84">
        <f t="shared" si="35"/>
        <v>0</v>
      </c>
      <c r="K69" s="84">
        <f t="shared" si="35"/>
        <v>0</v>
      </c>
      <c r="L69" s="84">
        <f t="shared" si="35"/>
        <v>0</v>
      </c>
      <c r="M69" s="84">
        <f t="shared" si="36"/>
        <v>0</v>
      </c>
      <c r="N69" s="84">
        <f t="shared" si="36"/>
        <v>0</v>
      </c>
      <c r="O69" s="84">
        <f t="shared" si="36"/>
        <v>0</v>
      </c>
      <c r="P69" s="84">
        <f t="shared" si="36"/>
        <v>0</v>
      </c>
      <c r="Q69" s="84">
        <f t="shared" si="36"/>
        <v>0</v>
      </c>
      <c r="R69" s="84">
        <f t="shared" si="36"/>
        <v>0</v>
      </c>
      <c r="S69" s="84">
        <f t="shared" si="36"/>
        <v>0</v>
      </c>
      <c r="T69" s="84">
        <f t="shared" si="36"/>
        <v>0</v>
      </c>
      <c r="U69" s="84">
        <f t="shared" si="36"/>
        <v>0</v>
      </c>
      <c r="V69" s="84">
        <f t="shared" si="36"/>
        <v>0</v>
      </c>
      <c r="W69" s="84">
        <f t="shared" si="37"/>
        <v>0</v>
      </c>
      <c r="X69" s="84">
        <f t="shared" si="37"/>
        <v>0</v>
      </c>
      <c r="Y69" s="84">
        <f t="shared" si="37"/>
        <v>0</v>
      </c>
      <c r="Z69" s="84">
        <f t="shared" si="37"/>
        <v>0</v>
      </c>
      <c r="AA69" s="84">
        <f t="shared" si="37"/>
        <v>0</v>
      </c>
      <c r="AB69" s="84">
        <f t="shared" si="37"/>
        <v>0</v>
      </c>
      <c r="AC69" s="84">
        <f t="shared" si="37"/>
        <v>0</v>
      </c>
      <c r="AD69" s="84">
        <f t="shared" si="37"/>
        <v>0</v>
      </c>
      <c r="AE69" s="84">
        <f t="shared" si="37"/>
        <v>0</v>
      </c>
      <c r="AF69" s="84">
        <f t="shared" si="37"/>
        <v>0</v>
      </c>
      <c r="AG69" s="84">
        <f t="shared" si="38"/>
        <v>0</v>
      </c>
      <c r="AH69" s="84">
        <f t="shared" si="38"/>
        <v>0</v>
      </c>
      <c r="AI69" s="84">
        <f t="shared" si="38"/>
        <v>0</v>
      </c>
      <c r="AJ69" s="84">
        <f t="shared" si="38"/>
        <v>0</v>
      </c>
      <c r="AK69" s="84">
        <f t="shared" si="38"/>
        <v>0</v>
      </c>
      <c r="AL69" s="84">
        <f t="shared" si="38"/>
        <v>0</v>
      </c>
      <c r="AM69" s="84">
        <f t="shared" si="38"/>
        <v>0</v>
      </c>
      <c r="AN69" s="84">
        <f t="shared" si="38"/>
        <v>0</v>
      </c>
      <c r="AO69" s="84">
        <f t="shared" si="38"/>
        <v>0</v>
      </c>
      <c r="AP69" s="84">
        <f t="shared" si="38"/>
        <v>0</v>
      </c>
      <c r="AQ69" s="84">
        <f t="shared" si="39"/>
        <v>0</v>
      </c>
      <c r="AR69" s="84">
        <f t="shared" si="39"/>
        <v>0</v>
      </c>
      <c r="AS69" s="84">
        <f t="shared" si="39"/>
        <v>0</v>
      </c>
      <c r="AT69" s="84">
        <f t="shared" si="39"/>
        <v>0</v>
      </c>
      <c r="AU69" s="84">
        <f t="shared" si="39"/>
        <v>0</v>
      </c>
      <c r="AV69" s="84">
        <f t="shared" si="39"/>
        <v>0</v>
      </c>
      <c r="AW69" s="84">
        <f t="shared" si="39"/>
        <v>0</v>
      </c>
      <c r="AX69" s="84">
        <f t="shared" si="39"/>
        <v>0</v>
      </c>
      <c r="AY69" s="84">
        <f t="shared" si="39"/>
        <v>0</v>
      </c>
      <c r="AZ69" s="84">
        <f t="shared" si="39"/>
        <v>0</v>
      </c>
    </row>
    <row r="70" spans="1:52" ht="15.75" x14ac:dyDescent="0.25">
      <c r="A70" s="86">
        <v>52</v>
      </c>
      <c r="B70" s="85">
        <v>4.0999999999999996</v>
      </c>
      <c r="C70" s="84">
        <f t="shared" si="35"/>
        <v>0</v>
      </c>
      <c r="D70" s="84">
        <f t="shared" si="35"/>
        <v>0</v>
      </c>
      <c r="E70" s="84">
        <f t="shared" si="35"/>
        <v>0</v>
      </c>
      <c r="F70" s="84">
        <f t="shared" si="35"/>
        <v>0</v>
      </c>
      <c r="G70" s="84">
        <f t="shared" si="35"/>
        <v>0</v>
      </c>
      <c r="H70" s="84">
        <f t="shared" si="35"/>
        <v>0</v>
      </c>
      <c r="I70" s="84">
        <f t="shared" si="35"/>
        <v>0</v>
      </c>
      <c r="J70" s="84">
        <f t="shared" si="35"/>
        <v>0</v>
      </c>
      <c r="K70" s="84">
        <f t="shared" si="35"/>
        <v>0</v>
      </c>
      <c r="L70" s="84">
        <f t="shared" si="35"/>
        <v>0</v>
      </c>
      <c r="M70" s="84">
        <f t="shared" si="36"/>
        <v>0</v>
      </c>
      <c r="N70" s="84">
        <f t="shared" si="36"/>
        <v>0</v>
      </c>
      <c r="O70" s="84">
        <f t="shared" si="36"/>
        <v>0</v>
      </c>
      <c r="P70" s="84">
        <f t="shared" si="36"/>
        <v>0</v>
      </c>
      <c r="Q70" s="84">
        <f t="shared" si="36"/>
        <v>0</v>
      </c>
      <c r="R70" s="84">
        <f t="shared" si="36"/>
        <v>0</v>
      </c>
      <c r="S70" s="84">
        <f t="shared" si="36"/>
        <v>0</v>
      </c>
      <c r="T70" s="84">
        <f t="shared" si="36"/>
        <v>0</v>
      </c>
      <c r="U70" s="84">
        <f t="shared" si="36"/>
        <v>0</v>
      </c>
      <c r="V70" s="84">
        <f t="shared" si="36"/>
        <v>0</v>
      </c>
      <c r="W70" s="84">
        <f t="shared" si="37"/>
        <v>0</v>
      </c>
      <c r="X70" s="84">
        <f t="shared" si="37"/>
        <v>0</v>
      </c>
      <c r="Y70" s="84">
        <f t="shared" si="37"/>
        <v>0</v>
      </c>
      <c r="Z70" s="84">
        <f t="shared" si="37"/>
        <v>0</v>
      </c>
      <c r="AA70" s="84">
        <f t="shared" si="37"/>
        <v>0</v>
      </c>
      <c r="AB70" s="84">
        <f t="shared" si="37"/>
        <v>0</v>
      </c>
      <c r="AC70" s="84">
        <f t="shared" si="37"/>
        <v>0</v>
      </c>
      <c r="AD70" s="84">
        <f t="shared" si="37"/>
        <v>0</v>
      </c>
      <c r="AE70" s="84">
        <f t="shared" si="37"/>
        <v>0</v>
      </c>
      <c r="AF70" s="84">
        <f t="shared" si="37"/>
        <v>0</v>
      </c>
      <c r="AG70" s="84">
        <f t="shared" si="38"/>
        <v>0</v>
      </c>
      <c r="AH70" s="84">
        <f t="shared" si="38"/>
        <v>0</v>
      </c>
      <c r="AI70" s="84">
        <f t="shared" si="38"/>
        <v>0</v>
      </c>
      <c r="AJ70" s="84">
        <f t="shared" si="38"/>
        <v>0</v>
      </c>
      <c r="AK70" s="84">
        <f t="shared" si="38"/>
        <v>0</v>
      </c>
      <c r="AL70" s="84">
        <f t="shared" si="38"/>
        <v>0</v>
      </c>
      <c r="AM70" s="84">
        <f t="shared" si="38"/>
        <v>0</v>
      </c>
      <c r="AN70" s="84">
        <f t="shared" si="38"/>
        <v>0</v>
      </c>
      <c r="AO70" s="84">
        <f t="shared" si="38"/>
        <v>0</v>
      </c>
      <c r="AP70" s="84">
        <f t="shared" si="38"/>
        <v>0</v>
      </c>
      <c r="AQ70" s="84">
        <f t="shared" si="39"/>
        <v>0</v>
      </c>
      <c r="AR70" s="84">
        <f t="shared" si="39"/>
        <v>0</v>
      </c>
      <c r="AS70" s="84">
        <f t="shared" si="39"/>
        <v>0</v>
      </c>
      <c r="AT70" s="84">
        <f t="shared" si="39"/>
        <v>0</v>
      </c>
      <c r="AU70" s="84">
        <f t="shared" si="39"/>
        <v>0</v>
      </c>
      <c r="AV70" s="84">
        <f t="shared" si="39"/>
        <v>0</v>
      </c>
      <c r="AW70" s="84">
        <f t="shared" si="39"/>
        <v>0</v>
      </c>
      <c r="AX70" s="84">
        <f t="shared" si="39"/>
        <v>0</v>
      </c>
      <c r="AY70" s="84">
        <f t="shared" si="39"/>
        <v>0</v>
      </c>
      <c r="AZ70" s="84">
        <f t="shared" si="39"/>
        <v>0</v>
      </c>
    </row>
    <row r="71" spans="1:52" ht="15.75" x14ac:dyDescent="0.25">
      <c r="A71" s="86">
        <v>53</v>
      </c>
      <c r="B71" s="85">
        <v>4.0999999999999996</v>
      </c>
      <c r="C71" s="84">
        <f t="shared" si="35"/>
        <v>0</v>
      </c>
      <c r="D71" s="84">
        <f t="shared" si="35"/>
        <v>0</v>
      </c>
      <c r="E71" s="84">
        <f t="shared" si="35"/>
        <v>0</v>
      </c>
      <c r="F71" s="84">
        <f t="shared" si="35"/>
        <v>0</v>
      </c>
      <c r="G71" s="84">
        <f t="shared" si="35"/>
        <v>0</v>
      </c>
      <c r="H71" s="84">
        <f t="shared" si="35"/>
        <v>0</v>
      </c>
      <c r="I71" s="84">
        <f t="shared" si="35"/>
        <v>0</v>
      </c>
      <c r="J71" s="84">
        <f t="shared" si="35"/>
        <v>0</v>
      </c>
      <c r="K71" s="84">
        <f t="shared" si="35"/>
        <v>0</v>
      </c>
      <c r="L71" s="84">
        <f t="shared" si="35"/>
        <v>0</v>
      </c>
      <c r="M71" s="84">
        <f t="shared" si="36"/>
        <v>0</v>
      </c>
      <c r="N71" s="84">
        <f t="shared" si="36"/>
        <v>0</v>
      </c>
      <c r="O71" s="84">
        <f t="shared" si="36"/>
        <v>0</v>
      </c>
      <c r="P71" s="84">
        <f t="shared" si="36"/>
        <v>0</v>
      </c>
      <c r="Q71" s="84">
        <f t="shared" si="36"/>
        <v>0</v>
      </c>
      <c r="R71" s="84">
        <f t="shared" si="36"/>
        <v>0</v>
      </c>
      <c r="S71" s="84">
        <f t="shared" si="36"/>
        <v>0</v>
      </c>
      <c r="T71" s="84">
        <f t="shared" si="36"/>
        <v>0</v>
      </c>
      <c r="U71" s="84">
        <f t="shared" si="36"/>
        <v>0</v>
      </c>
      <c r="V71" s="84">
        <f t="shared" si="36"/>
        <v>0</v>
      </c>
      <c r="W71" s="84">
        <f t="shared" si="37"/>
        <v>0</v>
      </c>
      <c r="X71" s="84">
        <f t="shared" si="37"/>
        <v>0</v>
      </c>
      <c r="Y71" s="84">
        <f t="shared" si="37"/>
        <v>0</v>
      </c>
      <c r="Z71" s="84">
        <f t="shared" si="37"/>
        <v>0</v>
      </c>
      <c r="AA71" s="84">
        <f t="shared" si="37"/>
        <v>0</v>
      </c>
      <c r="AB71" s="84">
        <f t="shared" si="37"/>
        <v>0</v>
      </c>
      <c r="AC71" s="84">
        <f t="shared" si="37"/>
        <v>0</v>
      </c>
      <c r="AD71" s="84">
        <f t="shared" si="37"/>
        <v>0</v>
      </c>
      <c r="AE71" s="84">
        <f t="shared" si="37"/>
        <v>0</v>
      </c>
      <c r="AF71" s="84">
        <f t="shared" si="37"/>
        <v>0</v>
      </c>
      <c r="AG71" s="84">
        <f t="shared" si="38"/>
        <v>0</v>
      </c>
      <c r="AH71" s="84">
        <f t="shared" si="38"/>
        <v>0</v>
      </c>
      <c r="AI71" s="84">
        <f t="shared" si="38"/>
        <v>0</v>
      </c>
      <c r="AJ71" s="84">
        <f t="shared" si="38"/>
        <v>0</v>
      </c>
      <c r="AK71" s="84">
        <f t="shared" si="38"/>
        <v>0</v>
      </c>
      <c r="AL71" s="84">
        <f t="shared" si="38"/>
        <v>0</v>
      </c>
      <c r="AM71" s="84">
        <f t="shared" si="38"/>
        <v>0</v>
      </c>
      <c r="AN71" s="84">
        <f t="shared" si="38"/>
        <v>0</v>
      </c>
      <c r="AO71" s="84">
        <f t="shared" si="38"/>
        <v>0</v>
      </c>
      <c r="AP71" s="84">
        <f t="shared" si="38"/>
        <v>0</v>
      </c>
      <c r="AQ71" s="84">
        <f t="shared" si="39"/>
        <v>0</v>
      </c>
      <c r="AR71" s="84">
        <f t="shared" si="39"/>
        <v>0</v>
      </c>
      <c r="AS71" s="84">
        <f t="shared" si="39"/>
        <v>0</v>
      </c>
      <c r="AT71" s="84">
        <f t="shared" si="39"/>
        <v>0</v>
      </c>
      <c r="AU71" s="84">
        <f t="shared" si="39"/>
        <v>0</v>
      </c>
      <c r="AV71" s="84">
        <f t="shared" si="39"/>
        <v>0</v>
      </c>
      <c r="AW71" s="84">
        <f t="shared" si="39"/>
        <v>0</v>
      </c>
      <c r="AX71" s="84">
        <f t="shared" si="39"/>
        <v>0</v>
      </c>
      <c r="AY71" s="84">
        <f t="shared" si="39"/>
        <v>0</v>
      </c>
      <c r="AZ71" s="84">
        <f t="shared" si="39"/>
        <v>0</v>
      </c>
    </row>
    <row r="72" spans="1:52" ht="15.75" x14ac:dyDescent="0.25">
      <c r="A72" s="86">
        <v>54</v>
      </c>
      <c r="B72" s="85">
        <v>4.0999999999999996</v>
      </c>
      <c r="C72" s="84">
        <f t="shared" si="35"/>
        <v>0</v>
      </c>
      <c r="D72" s="84">
        <f t="shared" si="35"/>
        <v>0</v>
      </c>
      <c r="E72" s="84">
        <f t="shared" si="35"/>
        <v>0</v>
      </c>
      <c r="F72" s="84">
        <f t="shared" si="35"/>
        <v>0</v>
      </c>
      <c r="G72" s="84">
        <f t="shared" si="35"/>
        <v>0</v>
      </c>
      <c r="H72" s="84">
        <f t="shared" si="35"/>
        <v>0</v>
      </c>
      <c r="I72" s="84">
        <f t="shared" si="35"/>
        <v>0</v>
      </c>
      <c r="J72" s="84">
        <f t="shared" si="35"/>
        <v>0</v>
      </c>
      <c r="K72" s="84">
        <f t="shared" si="35"/>
        <v>0</v>
      </c>
      <c r="L72" s="84">
        <f t="shared" si="35"/>
        <v>0</v>
      </c>
      <c r="M72" s="84">
        <f t="shared" si="36"/>
        <v>0</v>
      </c>
      <c r="N72" s="84">
        <f t="shared" si="36"/>
        <v>0</v>
      </c>
      <c r="O72" s="84">
        <f t="shared" si="36"/>
        <v>0</v>
      </c>
      <c r="P72" s="84">
        <f t="shared" si="36"/>
        <v>0</v>
      </c>
      <c r="Q72" s="84">
        <f t="shared" si="36"/>
        <v>0</v>
      </c>
      <c r="R72" s="84">
        <f t="shared" si="36"/>
        <v>0</v>
      </c>
      <c r="S72" s="84">
        <f t="shared" si="36"/>
        <v>0</v>
      </c>
      <c r="T72" s="84">
        <f t="shared" si="36"/>
        <v>0</v>
      </c>
      <c r="U72" s="84">
        <f t="shared" si="36"/>
        <v>0</v>
      </c>
      <c r="V72" s="84">
        <f t="shared" si="36"/>
        <v>0</v>
      </c>
      <c r="W72" s="84">
        <f t="shared" si="37"/>
        <v>0</v>
      </c>
      <c r="X72" s="84">
        <f t="shared" si="37"/>
        <v>0</v>
      </c>
      <c r="Y72" s="84">
        <f t="shared" si="37"/>
        <v>0</v>
      </c>
      <c r="Z72" s="84">
        <f t="shared" si="37"/>
        <v>0</v>
      </c>
      <c r="AA72" s="84">
        <f t="shared" si="37"/>
        <v>0</v>
      </c>
      <c r="AB72" s="84">
        <f t="shared" si="37"/>
        <v>0</v>
      </c>
      <c r="AC72" s="84">
        <f t="shared" si="37"/>
        <v>0</v>
      </c>
      <c r="AD72" s="84">
        <f t="shared" si="37"/>
        <v>0</v>
      </c>
      <c r="AE72" s="84">
        <f t="shared" si="37"/>
        <v>0</v>
      </c>
      <c r="AF72" s="84">
        <f t="shared" si="37"/>
        <v>0</v>
      </c>
      <c r="AG72" s="84">
        <f t="shared" si="38"/>
        <v>0</v>
      </c>
      <c r="AH72" s="84">
        <f t="shared" si="38"/>
        <v>0</v>
      </c>
      <c r="AI72" s="84">
        <f t="shared" si="38"/>
        <v>0</v>
      </c>
      <c r="AJ72" s="84">
        <f t="shared" si="38"/>
        <v>0</v>
      </c>
      <c r="AK72" s="84">
        <f t="shared" si="38"/>
        <v>0</v>
      </c>
      <c r="AL72" s="84">
        <f t="shared" si="38"/>
        <v>0</v>
      </c>
      <c r="AM72" s="84">
        <f t="shared" si="38"/>
        <v>0</v>
      </c>
      <c r="AN72" s="84">
        <f t="shared" si="38"/>
        <v>0</v>
      </c>
      <c r="AO72" s="84">
        <f t="shared" si="38"/>
        <v>0</v>
      </c>
      <c r="AP72" s="84">
        <f t="shared" si="38"/>
        <v>0</v>
      </c>
      <c r="AQ72" s="84">
        <f t="shared" si="39"/>
        <v>0</v>
      </c>
      <c r="AR72" s="84">
        <f t="shared" si="39"/>
        <v>0</v>
      </c>
      <c r="AS72" s="84">
        <f t="shared" si="39"/>
        <v>0</v>
      </c>
      <c r="AT72" s="84">
        <f t="shared" si="39"/>
        <v>0</v>
      </c>
      <c r="AU72" s="84">
        <f t="shared" si="39"/>
        <v>0</v>
      </c>
      <c r="AV72" s="84">
        <f t="shared" si="39"/>
        <v>0</v>
      </c>
      <c r="AW72" s="84">
        <f t="shared" si="39"/>
        <v>0</v>
      </c>
      <c r="AX72" s="84">
        <f t="shared" si="39"/>
        <v>0</v>
      </c>
      <c r="AY72" s="84">
        <f t="shared" si="39"/>
        <v>0</v>
      </c>
      <c r="AZ72" s="84">
        <f t="shared" si="39"/>
        <v>0</v>
      </c>
    </row>
    <row r="73" spans="1:52" ht="15.75" x14ac:dyDescent="0.25">
      <c r="A73" s="86">
        <v>55</v>
      </c>
      <c r="B73" s="85">
        <v>4.0999999999999996</v>
      </c>
      <c r="C73" s="84">
        <f t="shared" si="35"/>
        <v>0</v>
      </c>
      <c r="D73" s="84">
        <f t="shared" si="35"/>
        <v>0</v>
      </c>
      <c r="E73" s="84">
        <f t="shared" si="35"/>
        <v>0</v>
      </c>
      <c r="F73" s="84">
        <f t="shared" si="35"/>
        <v>0</v>
      </c>
      <c r="G73" s="84">
        <f t="shared" si="35"/>
        <v>0</v>
      </c>
      <c r="H73" s="84">
        <f t="shared" si="35"/>
        <v>0</v>
      </c>
      <c r="I73" s="84">
        <f t="shared" si="35"/>
        <v>0</v>
      </c>
      <c r="J73" s="84">
        <f t="shared" si="35"/>
        <v>0</v>
      </c>
      <c r="K73" s="84">
        <f t="shared" si="35"/>
        <v>0</v>
      </c>
      <c r="L73" s="84">
        <f t="shared" si="35"/>
        <v>0</v>
      </c>
      <c r="M73" s="84">
        <f t="shared" si="36"/>
        <v>0</v>
      </c>
      <c r="N73" s="84">
        <f t="shared" si="36"/>
        <v>0</v>
      </c>
      <c r="O73" s="84">
        <f t="shared" si="36"/>
        <v>0</v>
      </c>
      <c r="P73" s="84">
        <f t="shared" si="36"/>
        <v>0</v>
      </c>
      <c r="Q73" s="84">
        <f t="shared" si="36"/>
        <v>0</v>
      </c>
      <c r="R73" s="84">
        <f t="shared" si="36"/>
        <v>0</v>
      </c>
      <c r="S73" s="84">
        <f t="shared" si="36"/>
        <v>0</v>
      </c>
      <c r="T73" s="84">
        <f t="shared" si="36"/>
        <v>0</v>
      </c>
      <c r="U73" s="84">
        <f t="shared" si="36"/>
        <v>0</v>
      </c>
      <c r="V73" s="84">
        <f t="shared" si="36"/>
        <v>0</v>
      </c>
      <c r="W73" s="84">
        <f t="shared" si="37"/>
        <v>0</v>
      </c>
      <c r="X73" s="84">
        <f t="shared" si="37"/>
        <v>0</v>
      </c>
      <c r="Y73" s="84">
        <f t="shared" si="37"/>
        <v>0</v>
      </c>
      <c r="Z73" s="84">
        <f t="shared" si="37"/>
        <v>0</v>
      </c>
      <c r="AA73" s="84">
        <f t="shared" si="37"/>
        <v>0</v>
      </c>
      <c r="AB73" s="84">
        <f t="shared" si="37"/>
        <v>0</v>
      </c>
      <c r="AC73" s="84">
        <f t="shared" si="37"/>
        <v>0</v>
      </c>
      <c r="AD73" s="84">
        <f t="shared" si="37"/>
        <v>0</v>
      </c>
      <c r="AE73" s="84">
        <f t="shared" si="37"/>
        <v>0</v>
      </c>
      <c r="AF73" s="84">
        <f t="shared" si="37"/>
        <v>0</v>
      </c>
      <c r="AG73" s="84">
        <f t="shared" si="38"/>
        <v>0</v>
      </c>
      <c r="AH73" s="84">
        <f t="shared" si="38"/>
        <v>0</v>
      </c>
      <c r="AI73" s="84">
        <f t="shared" si="38"/>
        <v>0</v>
      </c>
      <c r="AJ73" s="84">
        <f t="shared" si="38"/>
        <v>0</v>
      </c>
      <c r="AK73" s="84">
        <f t="shared" si="38"/>
        <v>0</v>
      </c>
      <c r="AL73" s="84">
        <f t="shared" si="38"/>
        <v>0</v>
      </c>
      <c r="AM73" s="84">
        <f t="shared" si="38"/>
        <v>0</v>
      </c>
      <c r="AN73" s="84">
        <f t="shared" si="38"/>
        <v>0</v>
      </c>
      <c r="AO73" s="84">
        <f t="shared" si="38"/>
        <v>0</v>
      </c>
      <c r="AP73" s="84">
        <f t="shared" si="38"/>
        <v>0</v>
      </c>
      <c r="AQ73" s="84">
        <f t="shared" si="39"/>
        <v>0</v>
      </c>
      <c r="AR73" s="84">
        <f t="shared" si="39"/>
        <v>0</v>
      </c>
      <c r="AS73" s="84">
        <f t="shared" si="39"/>
        <v>0</v>
      </c>
      <c r="AT73" s="84">
        <f t="shared" si="39"/>
        <v>0</v>
      </c>
      <c r="AU73" s="84">
        <f t="shared" si="39"/>
        <v>0</v>
      </c>
      <c r="AV73" s="84">
        <f t="shared" si="39"/>
        <v>0</v>
      </c>
      <c r="AW73" s="84">
        <f t="shared" si="39"/>
        <v>0</v>
      </c>
      <c r="AX73" s="84">
        <f t="shared" si="39"/>
        <v>0</v>
      </c>
      <c r="AY73" s="84">
        <f t="shared" si="39"/>
        <v>0</v>
      </c>
      <c r="AZ73" s="84">
        <f t="shared" si="39"/>
        <v>0</v>
      </c>
    </row>
    <row r="74" spans="1:52" ht="15.75" x14ac:dyDescent="0.25">
      <c r="A74" s="86">
        <v>56</v>
      </c>
      <c r="B74" s="85">
        <v>4.0999999999999996</v>
      </c>
      <c r="C74" s="84">
        <f t="shared" si="35"/>
        <v>0</v>
      </c>
      <c r="D74" s="84">
        <f t="shared" si="35"/>
        <v>0</v>
      </c>
      <c r="E74" s="84">
        <f t="shared" si="35"/>
        <v>0</v>
      </c>
      <c r="F74" s="84">
        <f t="shared" si="35"/>
        <v>0</v>
      </c>
      <c r="G74" s="84">
        <f t="shared" si="35"/>
        <v>0</v>
      </c>
      <c r="H74" s="84">
        <f t="shared" si="35"/>
        <v>0</v>
      </c>
      <c r="I74" s="84">
        <f t="shared" si="35"/>
        <v>0</v>
      </c>
      <c r="J74" s="84">
        <f t="shared" si="35"/>
        <v>0</v>
      </c>
      <c r="K74" s="84">
        <f t="shared" si="35"/>
        <v>0</v>
      </c>
      <c r="L74" s="84">
        <f t="shared" si="35"/>
        <v>0</v>
      </c>
      <c r="M74" s="84">
        <f t="shared" si="36"/>
        <v>0</v>
      </c>
      <c r="N74" s="84">
        <f t="shared" si="36"/>
        <v>0</v>
      </c>
      <c r="O74" s="84">
        <f t="shared" si="36"/>
        <v>0</v>
      </c>
      <c r="P74" s="84">
        <f t="shared" si="36"/>
        <v>0</v>
      </c>
      <c r="Q74" s="84">
        <f t="shared" si="36"/>
        <v>0</v>
      </c>
      <c r="R74" s="84">
        <f t="shared" si="36"/>
        <v>0</v>
      </c>
      <c r="S74" s="84">
        <f t="shared" si="36"/>
        <v>0</v>
      </c>
      <c r="T74" s="84">
        <f t="shared" si="36"/>
        <v>0</v>
      </c>
      <c r="U74" s="84">
        <f t="shared" si="36"/>
        <v>0</v>
      </c>
      <c r="V74" s="84">
        <f t="shared" si="36"/>
        <v>0</v>
      </c>
      <c r="W74" s="84">
        <f t="shared" si="37"/>
        <v>0</v>
      </c>
      <c r="X74" s="84">
        <f t="shared" si="37"/>
        <v>0</v>
      </c>
      <c r="Y74" s="84">
        <f t="shared" si="37"/>
        <v>0</v>
      </c>
      <c r="Z74" s="84">
        <f t="shared" si="37"/>
        <v>0</v>
      </c>
      <c r="AA74" s="84">
        <f t="shared" si="37"/>
        <v>0</v>
      </c>
      <c r="AB74" s="84">
        <f t="shared" si="37"/>
        <v>0</v>
      </c>
      <c r="AC74" s="84">
        <f t="shared" si="37"/>
        <v>0</v>
      </c>
      <c r="AD74" s="84">
        <f t="shared" si="37"/>
        <v>0</v>
      </c>
      <c r="AE74" s="84">
        <f t="shared" si="37"/>
        <v>0</v>
      </c>
      <c r="AF74" s="84">
        <f t="shared" si="37"/>
        <v>0</v>
      </c>
      <c r="AG74" s="84">
        <f t="shared" si="38"/>
        <v>0</v>
      </c>
      <c r="AH74" s="84">
        <f t="shared" si="38"/>
        <v>0</v>
      </c>
      <c r="AI74" s="84">
        <f t="shared" si="38"/>
        <v>0</v>
      </c>
      <c r="AJ74" s="84">
        <f t="shared" si="38"/>
        <v>0</v>
      </c>
      <c r="AK74" s="84">
        <f t="shared" si="38"/>
        <v>0</v>
      </c>
      <c r="AL74" s="84">
        <f t="shared" si="38"/>
        <v>0</v>
      </c>
      <c r="AM74" s="84">
        <f t="shared" si="38"/>
        <v>0</v>
      </c>
      <c r="AN74" s="84">
        <f t="shared" si="38"/>
        <v>0</v>
      </c>
      <c r="AO74" s="84">
        <f t="shared" si="38"/>
        <v>0</v>
      </c>
      <c r="AP74" s="84">
        <f t="shared" si="38"/>
        <v>0</v>
      </c>
      <c r="AQ74" s="84">
        <f t="shared" si="39"/>
        <v>0</v>
      </c>
      <c r="AR74" s="84">
        <f t="shared" si="39"/>
        <v>0</v>
      </c>
      <c r="AS74" s="84">
        <f t="shared" si="39"/>
        <v>0</v>
      </c>
      <c r="AT74" s="84">
        <f t="shared" si="39"/>
        <v>0</v>
      </c>
      <c r="AU74" s="84">
        <f t="shared" si="39"/>
        <v>0</v>
      </c>
      <c r="AV74" s="84">
        <f t="shared" si="39"/>
        <v>0</v>
      </c>
      <c r="AW74" s="84">
        <f t="shared" si="39"/>
        <v>0</v>
      </c>
      <c r="AX74" s="84">
        <f t="shared" si="39"/>
        <v>0</v>
      </c>
      <c r="AY74" s="84">
        <f t="shared" si="39"/>
        <v>0</v>
      </c>
      <c r="AZ74" s="84">
        <f t="shared" si="39"/>
        <v>0</v>
      </c>
    </row>
    <row r="75" spans="1:52" ht="15.75" x14ac:dyDescent="0.25">
      <c r="A75" s="86">
        <v>57</v>
      </c>
      <c r="B75" s="85">
        <v>4.0999999999999996</v>
      </c>
      <c r="C75" s="84">
        <f t="shared" si="35"/>
        <v>0</v>
      </c>
      <c r="D75" s="84">
        <f t="shared" si="35"/>
        <v>0</v>
      </c>
      <c r="E75" s="84">
        <f t="shared" si="35"/>
        <v>0</v>
      </c>
      <c r="F75" s="84">
        <f t="shared" si="35"/>
        <v>0</v>
      </c>
      <c r="G75" s="84">
        <f t="shared" si="35"/>
        <v>0</v>
      </c>
      <c r="H75" s="84">
        <f t="shared" si="35"/>
        <v>0</v>
      </c>
      <c r="I75" s="84">
        <f t="shared" si="35"/>
        <v>0</v>
      </c>
      <c r="J75" s="84">
        <f t="shared" si="35"/>
        <v>0</v>
      </c>
      <c r="K75" s="84">
        <f t="shared" si="35"/>
        <v>0</v>
      </c>
      <c r="L75" s="84">
        <f t="shared" si="35"/>
        <v>0</v>
      </c>
      <c r="M75" s="84">
        <f t="shared" si="36"/>
        <v>0</v>
      </c>
      <c r="N75" s="84">
        <f t="shared" si="36"/>
        <v>0</v>
      </c>
      <c r="O75" s="84">
        <f t="shared" si="36"/>
        <v>0</v>
      </c>
      <c r="P75" s="84">
        <f t="shared" si="36"/>
        <v>0</v>
      </c>
      <c r="Q75" s="84">
        <f t="shared" si="36"/>
        <v>0</v>
      </c>
      <c r="R75" s="84">
        <f t="shared" si="36"/>
        <v>0</v>
      </c>
      <c r="S75" s="84">
        <f t="shared" si="36"/>
        <v>0</v>
      </c>
      <c r="T75" s="84">
        <f t="shared" si="36"/>
        <v>0</v>
      </c>
      <c r="U75" s="84">
        <f t="shared" si="36"/>
        <v>0</v>
      </c>
      <c r="V75" s="84">
        <f t="shared" si="36"/>
        <v>0</v>
      </c>
      <c r="W75" s="84">
        <f t="shared" si="37"/>
        <v>0</v>
      </c>
      <c r="X75" s="84">
        <f t="shared" si="37"/>
        <v>0</v>
      </c>
      <c r="Y75" s="84">
        <f t="shared" si="37"/>
        <v>0</v>
      </c>
      <c r="Z75" s="84">
        <f t="shared" si="37"/>
        <v>0</v>
      </c>
      <c r="AA75" s="84">
        <f t="shared" si="37"/>
        <v>0</v>
      </c>
      <c r="AB75" s="84">
        <f t="shared" si="37"/>
        <v>0</v>
      </c>
      <c r="AC75" s="84">
        <f t="shared" si="37"/>
        <v>0</v>
      </c>
      <c r="AD75" s="84">
        <f t="shared" si="37"/>
        <v>0</v>
      </c>
      <c r="AE75" s="84">
        <f t="shared" si="37"/>
        <v>0</v>
      </c>
      <c r="AF75" s="84">
        <f t="shared" si="37"/>
        <v>0</v>
      </c>
      <c r="AG75" s="84">
        <f t="shared" si="38"/>
        <v>0</v>
      </c>
      <c r="AH75" s="84">
        <f t="shared" si="38"/>
        <v>0</v>
      </c>
      <c r="AI75" s="84">
        <f t="shared" si="38"/>
        <v>0</v>
      </c>
      <c r="AJ75" s="84">
        <f t="shared" si="38"/>
        <v>0</v>
      </c>
      <c r="AK75" s="84">
        <f t="shared" si="38"/>
        <v>0</v>
      </c>
      <c r="AL75" s="84">
        <f t="shared" si="38"/>
        <v>0</v>
      </c>
      <c r="AM75" s="84">
        <f t="shared" si="38"/>
        <v>0</v>
      </c>
      <c r="AN75" s="84">
        <f t="shared" si="38"/>
        <v>0</v>
      </c>
      <c r="AO75" s="84">
        <f t="shared" si="38"/>
        <v>0</v>
      </c>
      <c r="AP75" s="84">
        <f t="shared" si="38"/>
        <v>0</v>
      </c>
      <c r="AQ75" s="84">
        <f t="shared" si="39"/>
        <v>0</v>
      </c>
      <c r="AR75" s="84">
        <f t="shared" si="39"/>
        <v>0</v>
      </c>
      <c r="AS75" s="84">
        <f t="shared" si="39"/>
        <v>0</v>
      </c>
      <c r="AT75" s="84">
        <f t="shared" si="39"/>
        <v>0</v>
      </c>
      <c r="AU75" s="84">
        <f t="shared" si="39"/>
        <v>0</v>
      </c>
      <c r="AV75" s="84">
        <f t="shared" si="39"/>
        <v>0</v>
      </c>
      <c r="AW75" s="84">
        <f t="shared" si="39"/>
        <v>0</v>
      </c>
      <c r="AX75" s="84">
        <f t="shared" si="39"/>
        <v>0</v>
      </c>
      <c r="AY75" s="84">
        <f t="shared" si="39"/>
        <v>0</v>
      </c>
      <c r="AZ75" s="84">
        <f t="shared" si="39"/>
        <v>0</v>
      </c>
    </row>
    <row r="76" spans="1:52" ht="15.75" x14ac:dyDescent="0.25">
      <c r="A76" s="86">
        <v>58</v>
      </c>
      <c r="B76" s="85">
        <v>4.0999999999999996</v>
      </c>
      <c r="C76" s="84">
        <f t="shared" si="35"/>
        <v>0</v>
      </c>
      <c r="D76" s="84">
        <f t="shared" si="35"/>
        <v>0</v>
      </c>
      <c r="E76" s="84">
        <f t="shared" si="35"/>
        <v>0</v>
      </c>
      <c r="F76" s="84">
        <f t="shared" si="35"/>
        <v>0</v>
      </c>
      <c r="G76" s="84">
        <f t="shared" si="35"/>
        <v>0</v>
      </c>
      <c r="H76" s="84">
        <f t="shared" si="35"/>
        <v>0</v>
      </c>
      <c r="I76" s="84">
        <f t="shared" si="35"/>
        <v>0</v>
      </c>
      <c r="J76" s="84">
        <f t="shared" si="35"/>
        <v>0</v>
      </c>
      <c r="K76" s="84">
        <f t="shared" si="35"/>
        <v>0</v>
      </c>
      <c r="L76" s="84">
        <f t="shared" si="35"/>
        <v>0</v>
      </c>
      <c r="M76" s="84">
        <f t="shared" si="36"/>
        <v>0</v>
      </c>
      <c r="N76" s="84">
        <f t="shared" si="36"/>
        <v>0</v>
      </c>
      <c r="O76" s="84">
        <f t="shared" si="36"/>
        <v>0</v>
      </c>
      <c r="P76" s="84">
        <f t="shared" si="36"/>
        <v>0</v>
      </c>
      <c r="Q76" s="84">
        <f t="shared" si="36"/>
        <v>0</v>
      </c>
      <c r="R76" s="84">
        <f t="shared" si="36"/>
        <v>0</v>
      </c>
      <c r="S76" s="84">
        <f t="shared" si="36"/>
        <v>0</v>
      </c>
      <c r="T76" s="84">
        <f t="shared" si="36"/>
        <v>0</v>
      </c>
      <c r="U76" s="84">
        <f t="shared" si="36"/>
        <v>0</v>
      </c>
      <c r="V76" s="84">
        <f t="shared" si="36"/>
        <v>0</v>
      </c>
      <c r="W76" s="84">
        <f t="shared" si="37"/>
        <v>0</v>
      </c>
      <c r="X76" s="84">
        <f t="shared" si="37"/>
        <v>0</v>
      </c>
      <c r="Y76" s="84">
        <f t="shared" si="37"/>
        <v>0</v>
      </c>
      <c r="Z76" s="84">
        <f t="shared" si="37"/>
        <v>0</v>
      </c>
      <c r="AA76" s="84">
        <f t="shared" si="37"/>
        <v>0</v>
      </c>
      <c r="AB76" s="84">
        <f t="shared" si="37"/>
        <v>0</v>
      </c>
      <c r="AC76" s="84">
        <f t="shared" si="37"/>
        <v>0</v>
      </c>
      <c r="AD76" s="84">
        <f t="shared" si="37"/>
        <v>0</v>
      </c>
      <c r="AE76" s="84">
        <f t="shared" si="37"/>
        <v>0</v>
      </c>
      <c r="AF76" s="84">
        <f t="shared" si="37"/>
        <v>0</v>
      </c>
      <c r="AG76" s="84">
        <f t="shared" si="38"/>
        <v>0</v>
      </c>
      <c r="AH76" s="84">
        <f t="shared" si="38"/>
        <v>0</v>
      </c>
      <c r="AI76" s="84">
        <f t="shared" si="38"/>
        <v>0</v>
      </c>
      <c r="AJ76" s="84">
        <f t="shared" si="38"/>
        <v>0</v>
      </c>
      <c r="AK76" s="84">
        <f t="shared" si="38"/>
        <v>0</v>
      </c>
      <c r="AL76" s="84">
        <f t="shared" si="38"/>
        <v>0</v>
      </c>
      <c r="AM76" s="84">
        <f t="shared" si="38"/>
        <v>0</v>
      </c>
      <c r="AN76" s="84">
        <f t="shared" si="38"/>
        <v>0</v>
      </c>
      <c r="AO76" s="84">
        <f t="shared" si="38"/>
        <v>0</v>
      </c>
      <c r="AP76" s="84">
        <f t="shared" si="38"/>
        <v>0</v>
      </c>
      <c r="AQ76" s="84">
        <f t="shared" si="39"/>
        <v>0</v>
      </c>
      <c r="AR76" s="84">
        <f t="shared" si="39"/>
        <v>0</v>
      </c>
      <c r="AS76" s="84">
        <f t="shared" si="39"/>
        <v>0</v>
      </c>
      <c r="AT76" s="84">
        <f t="shared" si="39"/>
        <v>0</v>
      </c>
      <c r="AU76" s="84">
        <f t="shared" si="39"/>
        <v>0</v>
      </c>
      <c r="AV76" s="84">
        <f t="shared" si="39"/>
        <v>0</v>
      </c>
      <c r="AW76" s="84">
        <f t="shared" si="39"/>
        <v>0</v>
      </c>
      <c r="AX76" s="84">
        <f t="shared" si="39"/>
        <v>0</v>
      </c>
      <c r="AY76" s="84">
        <f t="shared" si="39"/>
        <v>0</v>
      </c>
      <c r="AZ76" s="84">
        <f t="shared" si="39"/>
        <v>0</v>
      </c>
    </row>
    <row r="77" spans="1:52" ht="15.75" x14ac:dyDescent="0.25">
      <c r="A77" s="86">
        <v>59</v>
      </c>
      <c r="B77" s="85">
        <v>4.0999999999999996</v>
      </c>
      <c r="C77" s="84">
        <f t="shared" si="35"/>
        <v>0</v>
      </c>
      <c r="D77" s="84">
        <f t="shared" si="35"/>
        <v>0</v>
      </c>
      <c r="E77" s="84">
        <f t="shared" si="35"/>
        <v>0</v>
      </c>
      <c r="F77" s="84">
        <f t="shared" si="35"/>
        <v>0</v>
      </c>
      <c r="G77" s="84">
        <f t="shared" si="35"/>
        <v>0</v>
      </c>
      <c r="H77" s="84">
        <f t="shared" si="35"/>
        <v>0</v>
      </c>
      <c r="I77" s="84">
        <f t="shared" si="35"/>
        <v>0</v>
      </c>
      <c r="J77" s="84">
        <f t="shared" si="35"/>
        <v>0</v>
      </c>
      <c r="K77" s="84">
        <f t="shared" si="35"/>
        <v>0</v>
      </c>
      <c r="L77" s="84">
        <f t="shared" si="35"/>
        <v>0</v>
      </c>
      <c r="M77" s="84">
        <f t="shared" si="36"/>
        <v>0</v>
      </c>
      <c r="N77" s="84">
        <f t="shared" si="36"/>
        <v>0</v>
      </c>
      <c r="O77" s="84">
        <f t="shared" si="36"/>
        <v>0</v>
      </c>
      <c r="P77" s="84">
        <f t="shared" si="36"/>
        <v>0</v>
      </c>
      <c r="Q77" s="84">
        <f t="shared" si="36"/>
        <v>0</v>
      </c>
      <c r="R77" s="84">
        <f t="shared" si="36"/>
        <v>0</v>
      </c>
      <c r="S77" s="84">
        <f t="shared" si="36"/>
        <v>0</v>
      </c>
      <c r="T77" s="84">
        <f t="shared" si="36"/>
        <v>0</v>
      </c>
      <c r="U77" s="84">
        <f t="shared" si="36"/>
        <v>0</v>
      </c>
      <c r="V77" s="84">
        <f t="shared" si="36"/>
        <v>0</v>
      </c>
      <c r="W77" s="84">
        <f t="shared" si="37"/>
        <v>0</v>
      </c>
      <c r="X77" s="84">
        <f t="shared" si="37"/>
        <v>0</v>
      </c>
      <c r="Y77" s="84">
        <f t="shared" si="37"/>
        <v>0</v>
      </c>
      <c r="Z77" s="84">
        <f t="shared" si="37"/>
        <v>0</v>
      </c>
      <c r="AA77" s="84">
        <f t="shared" si="37"/>
        <v>0</v>
      </c>
      <c r="AB77" s="84">
        <f t="shared" si="37"/>
        <v>0</v>
      </c>
      <c r="AC77" s="84">
        <f t="shared" si="37"/>
        <v>0</v>
      </c>
      <c r="AD77" s="84">
        <f t="shared" si="37"/>
        <v>0</v>
      </c>
      <c r="AE77" s="84">
        <f t="shared" si="37"/>
        <v>0</v>
      </c>
      <c r="AF77" s="84">
        <f t="shared" si="37"/>
        <v>0</v>
      </c>
      <c r="AG77" s="84">
        <f t="shared" si="38"/>
        <v>0</v>
      </c>
      <c r="AH77" s="84">
        <f t="shared" si="38"/>
        <v>0</v>
      </c>
      <c r="AI77" s="84">
        <f t="shared" si="38"/>
        <v>0</v>
      </c>
      <c r="AJ77" s="84">
        <f t="shared" si="38"/>
        <v>0</v>
      </c>
      <c r="AK77" s="84">
        <f t="shared" si="38"/>
        <v>0</v>
      </c>
      <c r="AL77" s="84">
        <f t="shared" si="38"/>
        <v>0</v>
      </c>
      <c r="AM77" s="84">
        <f t="shared" si="38"/>
        <v>0</v>
      </c>
      <c r="AN77" s="84">
        <f t="shared" si="38"/>
        <v>0</v>
      </c>
      <c r="AO77" s="84">
        <f t="shared" si="38"/>
        <v>0</v>
      </c>
      <c r="AP77" s="84">
        <f t="shared" si="38"/>
        <v>0</v>
      </c>
      <c r="AQ77" s="84">
        <f t="shared" si="39"/>
        <v>0</v>
      </c>
      <c r="AR77" s="84">
        <f t="shared" si="39"/>
        <v>0</v>
      </c>
      <c r="AS77" s="84">
        <f t="shared" si="39"/>
        <v>0</v>
      </c>
      <c r="AT77" s="84">
        <f t="shared" si="39"/>
        <v>0</v>
      </c>
      <c r="AU77" s="84">
        <f t="shared" si="39"/>
        <v>0</v>
      </c>
      <c r="AV77" s="84">
        <f t="shared" si="39"/>
        <v>0</v>
      </c>
      <c r="AW77" s="84">
        <f t="shared" si="39"/>
        <v>0</v>
      </c>
      <c r="AX77" s="84">
        <f t="shared" si="39"/>
        <v>0</v>
      </c>
      <c r="AY77" s="84">
        <f t="shared" si="39"/>
        <v>0</v>
      </c>
      <c r="AZ77" s="84">
        <f t="shared" si="39"/>
        <v>0</v>
      </c>
    </row>
    <row r="78" spans="1:52" ht="15.75" x14ac:dyDescent="0.25">
      <c r="A78" s="86">
        <v>60</v>
      </c>
      <c r="B78" s="85">
        <v>4.0999999999999996</v>
      </c>
      <c r="C78" s="84">
        <f t="shared" ref="C78:L87" si="40">IF(( (ABS(ABS(C$10)-$A78)))&lt;1,$B78,0)</f>
        <v>0</v>
      </c>
      <c r="D78" s="84">
        <f t="shared" si="40"/>
        <v>0</v>
      </c>
      <c r="E78" s="84">
        <f t="shared" si="40"/>
        <v>0</v>
      </c>
      <c r="F78" s="84">
        <f t="shared" si="40"/>
        <v>0</v>
      </c>
      <c r="G78" s="84">
        <f t="shared" si="40"/>
        <v>0</v>
      </c>
      <c r="H78" s="84">
        <f t="shared" si="40"/>
        <v>0</v>
      </c>
      <c r="I78" s="84">
        <f t="shared" si="40"/>
        <v>0</v>
      </c>
      <c r="J78" s="84">
        <f t="shared" si="40"/>
        <v>0</v>
      </c>
      <c r="K78" s="84">
        <f t="shared" si="40"/>
        <v>0</v>
      </c>
      <c r="L78" s="84">
        <f t="shared" si="40"/>
        <v>0</v>
      </c>
      <c r="M78" s="84">
        <f t="shared" ref="M78:V87" si="41">IF(( (ABS(ABS(M$10)-$A78)))&lt;1,$B78,0)</f>
        <v>0</v>
      </c>
      <c r="N78" s="84">
        <f t="shared" si="41"/>
        <v>0</v>
      </c>
      <c r="O78" s="84">
        <f t="shared" si="41"/>
        <v>0</v>
      </c>
      <c r="P78" s="84">
        <f t="shared" si="41"/>
        <v>0</v>
      </c>
      <c r="Q78" s="84">
        <f t="shared" si="41"/>
        <v>0</v>
      </c>
      <c r="R78" s="84">
        <f t="shared" si="41"/>
        <v>0</v>
      </c>
      <c r="S78" s="84">
        <f t="shared" si="41"/>
        <v>0</v>
      </c>
      <c r="T78" s="84">
        <f t="shared" si="41"/>
        <v>0</v>
      </c>
      <c r="U78" s="84">
        <f t="shared" si="41"/>
        <v>0</v>
      </c>
      <c r="V78" s="84">
        <f t="shared" si="41"/>
        <v>0</v>
      </c>
      <c r="W78" s="84">
        <f t="shared" ref="W78:AF87" si="42">IF(( (ABS(ABS(W$10)-$A78)))&lt;1,$B78,0)</f>
        <v>0</v>
      </c>
      <c r="X78" s="84">
        <f t="shared" si="42"/>
        <v>0</v>
      </c>
      <c r="Y78" s="84">
        <f t="shared" si="42"/>
        <v>0</v>
      </c>
      <c r="Z78" s="84">
        <f t="shared" si="42"/>
        <v>0</v>
      </c>
      <c r="AA78" s="84">
        <f t="shared" si="42"/>
        <v>0</v>
      </c>
      <c r="AB78" s="84">
        <f t="shared" si="42"/>
        <v>0</v>
      </c>
      <c r="AC78" s="84">
        <f t="shared" si="42"/>
        <v>0</v>
      </c>
      <c r="AD78" s="84">
        <f t="shared" si="42"/>
        <v>0</v>
      </c>
      <c r="AE78" s="84">
        <f t="shared" si="42"/>
        <v>0</v>
      </c>
      <c r="AF78" s="84">
        <f t="shared" si="42"/>
        <v>0</v>
      </c>
      <c r="AG78" s="84">
        <f t="shared" ref="AG78:AP87" si="43">IF(( (ABS(ABS(AG$10)-$A78)))&lt;1,$B78,0)</f>
        <v>0</v>
      </c>
      <c r="AH78" s="84">
        <f t="shared" si="43"/>
        <v>0</v>
      </c>
      <c r="AI78" s="84">
        <f t="shared" si="43"/>
        <v>0</v>
      </c>
      <c r="AJ78" s="84">
        <f t="shared" si="43"/>
        <v>0</v>
      </c>
      <c r="AK78" s="84">
        <f t="shared" si="43"/>
        <v>0</v>
      </c>
      <c r="AL78" s="84">
        <f t="shared" si="43"/>
        <v>0</v>
      </c>
      <c r="AM78" s="84">
        <f t="shared" si="43"/>
        <v>0</v>
      </c>
      <c r="AN78" s="84">
        <f t="shared" si="43"/>
        <v>0</v>
      </c>
      <c r="AO78" s="84">
        <f t="shared" si="43"/>
        <v>0</v>
      </c>
      <c r="AP78" s="84">
        <f t="shared" si="43"/>
        <v>0</v>
      </c>
      <c r="AQ78" s="84">
        <f t="shared" ref="AQ78:AZ87" si="44">IF(( (ABS(ABS(AQ$10)-$A78)))&lt;1,$B78,0)</f>
        <v>0</v>
      </c>
      <c r="AR78" s="84">
        <f t="shared" si="44"/>
        <v>0</v>
      </c>
      <c r="AS78" s="84">
        <f t="shared" si="44"/>
        <v>0</v>
      </c>
      <c r="AT78" s="84">
        <f t="shared" si="44"/>
        <v>0</v>
      </c>
      <c r="AU78" s="84">
        <f t="shared" si="44"/>
        <v>0</v>
      </c>
      <c r="AV78" s="84">
        <f t="shared" si="44"/>
        <v>0</v>
      </c>
      <c r="AW78" s="84">
        <f t="shared" si="44"/>
        <v>0</v>
      </c>
      <c r="AX78" s="84">
        <f t="shared" si="44"/>
        <v>0</v>
      </c>
      <c r="AY78" s="84">
        <f t="shared" si="44"/>
        <v>0</v>
      </c>
      <c r="AZ78" s="84">
        <f t="shared" si="44"/>
        <v>0</v>
      </c>
    </row>
    <row r="79" spans="1:52" ht="15.75" x14ac:dyDescent="0.25">
      <c r="A79" s="86">
        <v>61</v>
      </c>
      <c r="B79" s="85">
        <v>4.0999999999999996</v>
      </c>
      <c r="C79" s="84">
        <f t="shared" si="40"/>
        <v>0</v>
      </c>
      <c r="D79" s="84">
        <f t="shared" si="40"/>
        <v>0</v>
      </c>
      <c r="E79" s="84">
        <f t="shared" si="40"/>
        <v>0</v>
      </c>
      <c r="F79" s="84">
        <f t="shared" si="40"/>
        <v>0</v>
      </c>
      <c r="G79" s="84">
        <f t="shared" si="40"/>
        <v>0</v>
      </c>
      <c r="H79" s="84">
        <f t="shared" si="40"/>
        <v>0</v>
      </c>
      <c r="I79" s="84">
        <f t="shared" si="40"/>
        <v>0</v>
      </c>
      <c r="J79" s="84">
        <f t="shared" si="40"/>
        <v>0</v>
      </c>
      <c r="K79" s="84">
        <f t="shared" si="40"/>
        <v>0</v>
      </c>
      <c r="L79" s="84">
        <f t="shared" si="40"/>
        <v>0</v>
      </c>
      <c r="M79" s="84">
        <f t="shared" si="41"/>
        <v>0</v>
      </c>
      <c r="N79" s="84">
        <f t="shared" si="41"/>
        <v>0</v>
      </c>
      <c r="O79" s="84">
        <f t="shared" si="41"/>
        <v>0</v>
      </c>
      <c r="P79" s="84">
        <f t="shared" si="41"/>
        <v>0</v>
      </c>
      <c r="Q79" s="84">
        <f t="shared" si="41"/>
        <v>0</v>
      </c>
      <c r="R79" s="84">
        <f t="shared" si="41"/>
        <v>0</v>
      </c>
      <c r="S79" s="84">
        <f t="shared" si="41"/>
        <v>0</v>
      </c>
      <c r="T79" s="84">
        <f t="shared" si="41"/>
        <v>0</v>
      </c>
      <c r="U79" s="84">
        <f t="shared" si="41"/>
        <v>0</v>
      </c>
      <c r="V79" s="84">
        <f t="shared" si="41"/>
        <v>0</v>
      </c>
      <c r="W79" s="84">
        <f t="shared" si="42"/>
        <v>0</v>
      </c>
      <c r="X79" s="84">
        <f t="shared" si="42"/>
        <v>0</v>
      </c>
      <c r="Y79" s="84">
        <f t="shared" si="42"/>
        <v>0</v>
      </c>
      <c r="Z79" s="84">
        <f t="shared" si="42"/>
        <v>0</v>
      </c>
      <c r="AA79" s="84">
        <f t="shared" si="42"/>
        <v>0</v>
      </c>
      <c r="AB79" s="84">
        <f t="shared" si="42"/>
        <v>0</v>
      </c>
      <c r="AC79" s="84">
        <f t="shared" si="42"/>
        <v>0</v>
      </c>
      <c r="AD79" s="84">
        <f t="shared" si="42"/>
        <v>0</v>
      </c>
      <c r="AE79" s="84">
        <f t="shared" si="42"/>
        <v>0</v>
      </c>
      <c r="AF79" s="84">
        <f t="shared" si="42"/>
        <v>0</v>
      </c>
      <c r="AG79" s="84">
        <f t="shared" si="43"/>
        <v>0</v>
      </c>
      <c r="AH79" s="84">
        <f t="shared" si="43"/>
        <v>0</v>
      </c>
      <c r="AI79" s="84">
        <f t="shared" si="43"/>
        <v>0</v>
      </c>
      <c r="AJ79" s="84">
        <f t="shared" si="43"/>
        <v>0</v>
      </c>
      <c r="AK79" s="84">
        <f t="shared" si="43"/>
        <v>0</v>
      </c>
      <c r="AL79" s="84">
        <f t="shared" si="43"/>
        <v>0</v>
      </c>
      <c r="AM79" s="84">
        <f t="shared" si="43"/>
        <v>0</v>
      </c>
      <c r="AN79" s="84">
        <f t="shared" si="43"/>
        <v>0</v>
      </c>
      <c r="AO79" s="84">
        <f t="shared" si="43"/>
        <v>0</v>
      </c>
      <c r="AP79" s="84">
        <f t="shared" si="43"/>
        <v>0</v>
      </c>
      <c r="AQ79" s="84">
        <f t="shared" si="44"/>
        <v>0</v>
      </c>
      <c r="AR79" s="84">
        <f t="shared" si="44"/>
        <v>0</v>
      </c>
      <c r="AS79" s="84">
        <f t="shared" si="44"/>
        <v>0</v>
      </c>
      <c r="AT79" s="84">
        <f t="shared" si="44"/>
        <v>0</v>
      </c>
      <c r="AU79" s="84">
        <f t="shared" si="44"/>
        <v>0</v>
      </c>
      <c r="AV79" s="84">
        <f t="shared" si="44"/>
        <v>0</v>
      </c>
      <c r="AW79" s="84">
        <f t="shared" si="44"/>
        <v>0</v>
      </c>
      <c r="AX79" s="84">
        <f t="shared" si="44"/>
        <v>0</v>
      </c>
      <c r="AY79" s="84">
        <f t="shared" si="44"/>
        <v>0</v>
      </c>
      <c r="AZ79" s="84">
        <f t="shared" si="44"/>
        <v>0</v>
      </c>
    </row>
    <row r="80" spans="1:52" ht="15.75" x14ac:dyDescent="0.25">
      <c r="A80" s="86">
        <v>62</v>
      </c>
      <c r="B80" s="85">
        <v>4.0999999999999996</v>
      </c>
      <c r="C80" s="84">
        <f t="shared" si="40"/>
        <v>0</v>
      </c>
      <c r="D80" s="84">
        <f t="shared" si="40"/>
        <v>0</v>
      </c>
      <c r="E80" s="84">
        <f t="shared" si="40"/>
        <v>0</v>
      </c>
      <c r="F80" s="84">
        <f t="shared" si="40"/>
        <v>0</v>
      </c>
      <c r="G80" s="84">
        <f t="shared" si="40"/>
        <v>0</v>
      </c>
      <c r="H80" s="84">
        <f t="shared" si="40"/>
        <v>0</v>
      </c>
      <c r="I80" s="84">
        <f t="shared" si="40"/>
        <v>0</v>
      </c>
      <c r="J80" s="84">
        <f t="shared" si="40"/>
        <v>0</v>
      </c>
      <c r="K80" s="84">
        <f t="shared" si="40"/>
        <v>0</v>
      </c>
      <c r="L80" s="84">
        <f t="shared" si="40"/>
        <v>0</v>
      </c>
      <c r="M80" s="84">
        <f t="shared" si="41"/>
        <v>0</v>
      </c>
      <c r="N80" s="84">
        <f t="shared" si="41"/>
        <v>0</v>
      </c>
      <c r="O80" s="84">
        <f t="shared" si="41"/>
        <v>0</v>
      </c>
      <c r="P80" s="84">
        <f t="shared" si="41"/>
        <v>0</v>
      </c>
      <c r="Q80" s="84">
        <f t="shared" si="41"/>
        <v>0</v>
      </c>
      <c r="R80" s="84">
        <f t="shared" si="41"/>
        <v>0</v>
      </c>
      <c r="S80" s="84">
        <f t="shared" si="41"/>
        <v>0</v>
      </c>
      <c r="T80" s="84">
        <f t="shared" si="41"/>
        <v>0</v>
      </c>
      <c r="U80" s="84">
        <f t="shared" si="41"/>
        <v>0</v>
      </c>
      <c r="V80" s="84">
        <f t="shared" si="41"/>
        <v>0</v>
      </c>
      <c r="W80" s="84">
        <f t="shared" si="42"/>
        <v>0</v>
      </c>
      <c r="X80" s="84">
        <f t="shared" si="42"/>
        <v>0</v>
      </c>
      <c r="Y80" s="84">
        <f t="shared" si="42"/>
        <v>0</v>
      </c>
      <c r="Z80" s="84">
        <f t="shared" si="42"/>
        <v>0</v>
      </c>
      <c r="AA80" s="84">
        <f t="shared" si="42"/>
        <v>0</v>
      </c>
      <c r="AB80" s="84">
        <f t="shared" si="42"/>
        <v>0</v>
      </c>
      <c r="AC80" s="84">
        <f t="shared" si="42"/>
        <v>0</v>
      </c>
      <c r="AD80" s="84">
        <f t="shared" si="42"/>
        <v>0</v>
      </c>
      <c r="AE80" s="84">
        <f t="shared" si="42"/>
        <v>0</v>
      </c>
      <c r="AF80" s="84">
        <f t="shared" si="42"/>
        <v>0</v>
      </c>
      <c r="AG80" s="84">
        <f t="shared" si="43"/>
        <v>0</v>
      </c>
      <c r="AH80" s="84">
        <f t="shared" si="43"/>
        <v>0</v>
      </c>
      <c r="AI80" s="84">
        <f t="shared" si="43"/>
        <v>0</v>
      </c>
      <c r="AJ80" s="84">
        <f t="shared" si="43"/>
        <v>0</v>
      </c>
      <c r="AK80" s="84">
        <f t="shared" si="43"/>
        <v>0</v>
      </c>
      <c r="AL80" s="84">
        <f t="shared" si="43"/>
        <v>0</v>
      </c>
      <c r="AM80" s="84">
        <f t="shared" si="43"/>
        <v>0</v>
      </c>
      <c r="AN80" s="84">
        <f t="shared" si="43"/>
        <v>0</v>
      </c>
      <c r="AO80" s="84">
        <f t="shared" si="43"/>
        <v>0</v>
      </c>
      <c r="AP80" s="84">
        <f t="shared" si="43"/>
        <v>0</v>
      </c>
      <c r="AQ80" s="84">
        <f t="shared" si="44"/>
        <v>0</v>
      </c>
      <c r="AR80" s="84">
        <f t="shared" si="44"/>
        <v>0</v>
      </c>
      <c r="AS80" s="84">
        <f t="shared" si="44"/>
        <v>0</v>
      </c>
      <c r="AT80" s="84">
        <f t="shared" si="44"/>
        <v>0</v>
      </c>
      <c r="AU80" s="84">
        <f t="shared" si="44"/>
        <v>0</v>
      </c>
      <c r="AV80" s="84">
        <f t="shared" si="44"/>
        <v>0</v>
      </c>
      <c r="AW80" s="84">
        <f t="shared" si="44"/>
        <v>0</v>
      </c>
      <c r="AX80" s="84">
        <f t="shared" si="44"/>
        <v>0</v>
      </c>
      <c r="AY80" s="84">
        <f t="shared" si="44"/>
        <v>0</v>
      </c>
      <c r="AZ80" s="84">
        <f t="shared" si="44"/>
        <v>0</v>
      </c>
    </row>
    <row r="81" spans="1:52" ht="15.75" x14ac:dyDescent="0.25">
      <c r="A81" s="86">
        <v>63</v>
      </c>
      <c r="B81" s="85">
        <v>4.0999999999999996</v>
      </c>
      <c r="C81" s="84">
        <f t="shared" si="40"/>
        <v>0</v>
      </c>
      <c r="D81" s="84">
        <f t="shared" si="40"/>
        <v>0</v>
      </c>
      <c r="E81" s="84">
        <f t="shared" si="40"/>
        <v>0</v>
      </c>
      <c r="F81" s="84">
        <f t="shared" si="40"/>
        <v>0</v>
      </c>
      <c r="G81" s="84">
        <f t="shared" si="40"/>
        <v>0</v>
      </c>
      <c r="H81" s="84">
        <f t="shared" si="40"/>
        <v>0</v>
      </c>
      <c r="I81" s="84">
        <f t="shared" si="40"/>
        <v>0</v>
      </c>
      <c r="J81" s="84">
        <f t="shared" si="40"/>
        <v>0</v>
      </c>
      <c r="K81" s="84">
        <f t="shared" si="40"/>
        <v>0</v>
      </c>
      <c r="L81" s="84">
        <f t="shared" si="40"/>
        <v>0</v>
      </c>
      <c r="M81" s="84">
        <f t="shared" si="41"/>
        <v>0</v>
      </c>
      <c r="N81" s="84">
        <f t="shared" si="41"/>
        <v>0</v>
      </c>
      <c r="O81" s="84">
        <f t="shared" si="41"/>
        <v>0</v>
      </c>
      <c r="P81" s="84">
        <f t="shared" si="41"/>
        <v>0</v>
      </c>
      <c r="Q81" s="84">
        <f t="shared" si="41"/>
        <v>0</v>
      </c>
      <c r="R81" s="84">
        <f t="shared" si="41"/>
        <v>0</v>
      </c>
      <c r="S81" s="84">
        <f t="shared" si="41"/>
        <v>0</v>
      </c>
      <c r="T81" s="84">
        <f t="shared" si="41"/>
        <v>0</v>
      </c>
      <c r="U81" s="84">
        <f t="shared" si="41"/>
        <v>0</v>
      </c>
      <c r="V81" s="84">
        <f t="shared" si="41"/>
        <v>0</v>
      </c>
      <c r="W81" s="84">
        <f t="shared" si="42"/>
        <v>0</v>
      </c>
      <c r="X81" s="84">
        <f t="shared" si="42"/>
        <v>0</v>
      </c>
      <c r="Y81" s="84">
        <f t="shared" si="42"/>
        <v>0</v>
      </c>
      <c r="Z81" s="84">
        <f t="shared" si="42"/>
        <v>0</v>
      </c>
      <c r="AA81" s="84">
        <f t="shared" si="42"/>
        <v>0</v>
      </c>
      <c r="AB81" s="84">
        <f t="shared" si="42"/>
        <v>0</v>
      </c>
      <c r="AC81" s="84">
        <f t="shared" si="42"/>
        <v>0</v>
      </c>
      <c r="AD81" s="84">
        <f t="shared" si="42"/>
        <v>0</v>
      </c>
      <c r="AE81" s="84">
        <f t="shared" si="42"/>
        <v>0</v>
      </c>
      <c r="AF81" s="84">
        <f t="shared" si="42"/>
        <v>0</v>
      </c>
      <c r="AG81" s="84">
        <f t="shared" si="43"/>
        <v>0</v>
      </c>
      <c r="AH81" s="84">
        <f t="shared" si="43"/>
        <v>0</v>
      </c>
      <c r="AI81" s="84">
        <f t="shared" si="43"/>
        <v>0</v>
      </c>
      <c r="AJ81" s="84">
        <f t="shared" si="43"/>
        <v>0</v>
      </c>
      <c r="AK81" s="84">
        <f t="shared" si="43"/>
        <v>0</v>
      </c>
      <c r="AL81" s="84">
        <f t="shared" si="43"/>
        <v>0</v>
      </c>
      <c r="AM81" s="84">
        <f t="shared" si="43"/>
        <v>0</v>
      </c>
      <c r="AN81" s="84">
        <f t="shared" si="43"/>
        <v>0</v>
      </c>
      <c r="AO81" s="84">
        <f t="shared" si="43"/>
        <v>0</v>
      </c>
      <c r="AP81" s="84">
        <f t="shared" si="43"/>
        <v>0</v>
      </c>
      <c r="AQ81" s="84">
        <f t="shared" si="44"/>
        <v>0</v>
      </c>
      <c r="AR81" s="84">
        <f t="shared" si="44"/>
        <v>0</v>
      </c>
      <c r="AS81" s="84">
        <f t="shared" si="44"/>
        <v>0</v>
      </c>
      <c r="AT81" s="84">
        <f t="shared" si="44"/>
        <v>0</v>
      </c>
      <c r="AU81" s="84">
        <f t="shared" si="44"/>
        <v>0</v>
      </c>
      <c r="AV81" s="84">
        <f t="shared" si="44"/>
        <v>0</v>
      </c>
      <c r="AW81" s="84">
        <f t="shared" si="44"/>
        <v>0</v>
      </c>
      <c r="AX81" s="84">
        <f t="shared" si="44"/>
        <v>0</v>
      </c>
      <c r="AY81" s="84">
        <f t="shared" si="44"/>
        <v>0</v>
      </c>
      <c r="AZ81" s="84">
        <f t="shared" si="44"/>
        <v>0</v>
      </c>
    </row>
    <row r="82" spans="1:52" ht="15.75" x14ac:dyDescent="0.25">
      <c r="A82" s="86">
        <v>64</v>
      </c>
      <c r="B82" s="85">
        <v>4.0999999999999996</v>
      </c>
      <c r="C82" s="84">
        <f t="shared" si="40"/>
        <v>0</v>
      </c>
      <c r="D82" s="84">
        <f t="shared" si="40"/>
        <v>0</v>
      </c>
      <c r="E82" s="84">
        <f t="shared" si="40"/>
        <v>0</v>
      </c>
      <c r="F82" s="84">
        <f t="shared" si="40"/>
        <v>0</v>
      </c>
      <c r="G82" s="84">
        <f t="shared" si="40"/>
        <v>0</v>
      </c>
      <c r="H82" s="84">
        <f t="shared" si="40"/>
        <v>0</v>
      </c>
      <c r="I82" s="84">
        <f t="shared" si="40"/>
        <v>0</v>
      </c>
      <c r="J82" s="84">
        <f t="shared" si="40"/>
        <v>0</v>
      </c>
      <c r="K82" s="84">
        <f t="shared" si="40"/>
        <v>0</v>
      </c>
      <c r="L82" s="84">
        <f t="shared" si="40"/>
        <v>0</v>
      </c>
      <c r="M82" s="84">
        <f t="shared" si="41"/>
        <v>0</v>
      </c>
      <c r="N82" s="84">
        <f t="shared" si="41"/>
        <v>0</v>
      </c>
      <c r="O82" s="84">
        <f t="shared" si="41"/>
        <v>0</v>
      </c>
      <c r="P82" s="84">
        <f t="shared" si="41"/>
        <v>0</v>
      </c>
      <c r="Q82" s="84">
        <f t="shared" si="41"/>
        <v>0</v>
      </c>
      <c r="R82" s="84">
        <f t="shared" si="41"/>
        <v>0</v>
      </c>
      <c r="S82" s="84">
        <f t="shared" si="41"/>
        <v>0</v>
      </c>
      <c r="T82" s="84">
        <f t="shared" si="41"/>
        <v>0</v>
      </c>
      <c r="U82" s="84">
        <f t="shared" si="41"/>
        <v>0</v>
      </c>
      <c r="V82" s="84">
        <f t="shared" si="41"/>
        <v>0</v>
      </c>
      <c r="W82" s="84">
        <f t="shared" si="42"/>
        <v>0</v>
      </c>
      <c r="X82" s="84">
        <f t="shared" si="42"/>
        <v>0</v>
      </c>
      <c r="Y82" s="84">
        <f t="shared" si="42"/>
        <v>0</v>
      </c>
      <c r="Z82" s="84">
        <f t="shared" si="42"/>
        <v>0</v>
      </c>
      <c r="AA82" s="84">
        <f t="shared" si="42"/>
        <v>0</v>
      </c>
      <c r="AB82" s="84">
        <f t="shared" si="42"/>
        <v>0</v>
      </c>
      <c r="AC82" s="84">
        <f t="shared" si="42"/>
        <v>0</v>
      </c>
      <c r="AD82" s="84">
        <f t="shared" si="42"/>
        <v>0</v>
      </c>
      <c r="AE82" s="84">
        <f t="shared" si="42"/>
        <v>0</v>
      </c>
      <c r="AF82" s="84">
        <f t="shared" si="42"/>
        <v>0</v>
      </c>
      <c r="AG82" s="84">
        <f t="shared" si="43"/>
        <v>0</v>
      </c>
      <c r="AH82" s="84">
        <f t="shared" si="43"/>
        <v>0</v>
      </c>
      <c r="AI82" s="84">
        <f t="shared" si="43"/>
        <v>0</v>
      </c>
      <c r="AJ82" s="84">
        <f t="shared" si="43"/>
        <v>0</v>
      </c>
      <c r="AK82" s="84">
        <f t="shared" si="43"/>
        <v>0</v>
      </c>
      <c r="AL82" s="84">
        <f t="shared" si="43"/>
        <v>0</v>
      </c>
      <c r="AM82" s="84">
        <f t="shared" si="43"/>
        <v>0</v>
      </c>
      <c r="AN82" s="84">
        <f t="shared" si="43"/>
        <v>0</v>
      </c>
      <c r="AO82" s="84">
        <f t="shared" si="43"/>
        <v>0</v>
      </c>
      <c r="AP82" s="84">
        <f t="shared" si="43"/>
        <v>0</v>
      </c>
      <c r="AQ82" s="84">
        <f t="shared" si="44"/>
        <v>0</v>
      </c>
      <c r="AR82" s="84">
        <f t="shared" si="44"/>
        <v>0</v>
      </c>
      <c r="AS82" s="84">
        <f t="shared" si="44"/>
        <v>0</v>
      </c>
      <c r="AT82" s="84">
        <f t="shared" si="44"/>
        <v>0</v>
      </c>
      <c r="AU82" s="84">
        <f t="shared" si="44"/>
        <v>0</v>
      </c>
      <c r="AV82" s="84">
        <f t="shared" si="44"/>
        <v>0</v>
      </c>
      <c r="AW82" s="84">
        <f t="shared" si="44"/>
        <v>0</v>
      </c>
      <c r="AX82" s="84">
        <f t="shared" si="44"/>
        <v>0</v>
      </c>
      <c r="AY82" s="84">
        <f t="shared" si="44"/>
        <v>0</v>
      </c>
      <c r="AZ82" s="84">
        <f t="shared" si="44"/>
        <v>0</v>
      </c>
    </row>
    <row r="83" spans="1:52" ht="15.75" x14ac:dyDescent="0.25">
      <c r="A83" s="86">
        <v>65</v>
      </c>
      <c r="B83" s="85">
        <v>4.0999999999999996</v>
      </c>
      <c r="C83" s="84">
        <f t="shared" si="40"/>
        <v>0</v>
      </c>
      <c r="D83" s="84">
        <f t="shared" si="40"/>
        <v>0</v>
      </c>
      <c r="E83" s="84">
        <f t="shared" si="40"/>
        <v>0</v>
      </c>
      <c r="F83" s="84">
        <f t="shared" si="40"/>
        <v>0</v>
      </c>
      <c r="G83" s="84">
        <f t="shared" si="40"/>
        <v>0</v>
      </c>
      <c r="H83" s="84">
        <f t="shared" si="40"/>
        <v>0</v>
      </c>
      <c r="I83" s="84">
        <f t="shared" si="40"/>
        <v>0</v>
      </c>
      <c r="J83" s="84">
        <f t="shared" si="40"/>
        <v>0</v>
      </c>
      <c r="K83" s="84">
        <f t="shared" si="40"/>
        <v>0</v>
      </c>
      <c r="L83" s="84">
        <f t="shared" si="40"/>
        <v>0</v>
      </c>
      <c r="M83" s="84">
        <f t="shared" si="41"/>
        <v>0</v>
      </c>
      <c r="N83" s="84">
        <f t="shared" si="41"/>
        <v>0</v>
      </c>
      <c r="O83" s="84">
        <f t="shared" si="41"/>
        <v>0</v>
      </c>
      <c r="P83" s="84">
        <f t="shared" si="41"/>
        <v>0</v>
      </c>
      <c r="Q83" s="84">
        <f t="shared" si="41"/>
        <v>0</v>
      </c>
      <c r="R83" s="84">
        <f t="shared" si="41"/>
        <v>0</v>
      </c>
      <c r="S83" s="84">
        <f t="shared" si="41"/>
        <v>0</v>
      </c>
      <c r="T83" s="84">
        <f t="shared" si="41"/>
        <v>0</v>
      </c>
      <c r="U83" s="84">
        <f t="shared" si="41"/>
        <v>0</v>
      </c>
      <c r="V83" s="84">
        <f t="shared" si="41"/>
        <v>0</v>
      </c>
      <c r="W83" s="84">
        <f t="shared" si="42"/>
        <v>0</v>
      </c>
      <c r="X83" s="84">
        <f t="shared" si="42"/>
        <v>0</v>
      </c>
      <c r="Y83" s="84">
        <f t="shared" si="42"/>
        <v>0</v>
      </c>
      <c r="Z83" s="84">
        <f t="shared" si="42"/>
        <v>0</v>
      </c>
      <c r="AA83" s="84">
        <f t="shared" si="42"/>
        <v>0</v>
      </c>
      <c r="AB83" s="84">
        <f t="shared" si="42"/>
        <v>0</v>
      </c>
      <c r="AC83" s="84">
        <f t="shared" si="42"/>
        <v>0</v>
      </c>
      <c r="AD83" s="84">
        <f t="shared" si="42"/>
        <v>0</v>
      </c>
      <c r="AE83" s="84">
        <f t="shared" si="42"/>
        <v>0</v>
      </c>
      <c r="AF83" s="84">
        <f t="shared" si="42"/>
        <v>0</v>
      </c>
      <c r="AG83" s="84">
        <f t="shared" si="43"/>
        <v>0</v>
      </c>
      <c r="AH83" s="84">
        <f t="shared" si="43"/>
        <v>0</v>
      </c>
      <c r="AI83" s="84">
        <f t="shared" si="43"/>
        <v>0</v>
      </c>
      <c r="AJ83" s="84">
        <f t="shared" si="43"/>
        <v>0</v>
      </c>
      <c r="AK83" s="84">
        <f t="shared" si="43"/>
        <v>0</v>
      </c>
      <c r="AL83" s="84">
        <f t="shared" si="43"/>
        <v>0</v>
      </c>
      <c r="AM83" s="84">
        <f t="shared" si="43"/>
        <v>0</v>
      </c>
      <c r="AN83" s="84">
        <f t="shared" si="43"/>
        <v>0</v>
      </c>
      <c r="AO83" s="84">
        <f t="shared" si="43"/>
        <v>0</v>
      </c>
      <c r="AP83" s="84">
        <f t="shared" si="43"/>
        <v>0</v>
      </c>
      <c r="AQ83" s="84">
        <f t="shared" si="44"/>
        <v>0</v>
      </c>
      <c r="AR83" s="84">
        <f t="shared" si="44"/>
        <v>0</v>
      </c>
      <c r="AS83" s="84">
        <f t="shared" si="44"/>
        <v>0</v>
      </c>
      <c r="AT83" s="84">
        <f t="shared" si="44"/>
        <v>0</v>
      </c>
      <c r="AU83" s="84">
        <f t="shared" si="44"/>
        <v>0</v>
      </c>
      <c r="AV83" s="84">
        <f t="shared" si="44"/>
        <v>0</v>
      </c>
      <c r="AW83" s="84">
        <f t="shared" si="44"/>
        <v>0</v>
      </c>
      <c r="AX83" s="84">
        <f t="shared" si="44"/>
        <v>0</v>
      </c>
      <c r="AY83" s="84">
        <f t="shared" si="44"/>
        <v>0</v>
      </c>
      <c r="AZ83" s="84">
        <f t="shared" si="44"/>
        <v>0</v>
      </c>
    </row>
    <row r="84" spans="1:52" ht="15.75" x14ac:dyDescent="0.25">
      <c r="A84" s="86">
        <v>66</v>
      </c>
      <c r="B84" s="85">
        <v>4.0999999999999996</v>
      </c>
      <c r="C84" s="84">
        <f t="shared" si="40"/>
        <v>0</v>
      </c>
      <c r="D84" s="84">
        <f t="shared" si="40"/>
        <v>0</v>
      </c>
      <c r="E84" s="84">
        <f t="shared" si="40"/>
        <v>0</v>
      </c>
      <c r="F84" s="84">
        <f t="shared" si="40"/>
        <v>0</v>
      </c>
      <c r="G84" s="84">
        <f t="shared" si="40"/>
        <v>0</v>
      </c>
      <c r="H84" s="84">
        <f t="shared" si="40"/>
        <v>0</v>
      </c>
      <c r="I84" s="84">
        <f t="shared" si="40"/>
        <v>0</v>
      </c>
      <c r="J84" s="84">
        <f t="shared" si="40"/>
        <v>0</v>
      </c>
      <c r="K84" s="84">
        <f t="shared" si="40"/>
        <v>0</v>
      </c>
      <c r="L84" s="84">
        <f t="shared" si="40"/>
        <v>0</v>
      </c>
      <c r="M84" s="84">
        <f t="shared" si="41"/>
        <v>0</v>
      </c>
      <c r="N84" s="84">
        <f t="shared" si="41"/>
        <v>0</v>
      </c>
      <c r="O84" s="84">
        <f t="shared" si="41"/>
        <v>0</v>
      </c>
      <c r="P84" s="84">
        <f t="shared" si="41"/>
        <v>0</v>
      </c>
      <c r="Q84" s="84">
        <f t="shared" si="41"/>
        <v>0</v>
      </c>
      <c r="R84" s="84">
        <f t="shared" si="41"/>
        <v>0</v>
      </c>
      <c r="S84" s="84">
        <f t="shared" si="41"/>
        <v>0</v>
      </c>
      <c r="T84" s="84">
        <f t="shared" si="41"/>
        <v>0</v>
      </c>
      <c r="U84" s="84">
        <f t="shared" si="41"/>
        <v>0</v>
      </c>
      <c r="V84" s="84">
        <f t="shared" si="41"/>
        <v>0</v>
      </c>
      <c r="W84" s="84">
        <f t="shared" si="42"/>
        <v>0</v>
      </c>
      <c r="X84" s="84">
        <f t="shared" si="42"/>
        <v>0</v>
      </c>
      <c r="Y84" s="84">
        <f t="shared" si="42"/>
        <v>0</v>
      </c>
      <c r="Z84" s="84">
        <f t="shared" si="42"/>
        <v>0</v>
      </c>
      <c r="AA84" s="84">
        <f t="shared" si="42"/>
        <v>0</v>
      </c>
      <c r="AB84" s="84">
        <f t="shared" si="42"/>
        <v>0</v>
      </c>
      <c r="AC84" s="84">
        <f t="shared" si="42"/>
        <v>0</v>
      </c>
      <c r="AD84" s="84">
        <f t="shared" si="42"/>
        <v>0</v>
      </c>
      <c r="AE84" s="84">
        <f t="shared" si="42"/>
        <v>0</v>
      </c>
      <c r="AF84" s="84">
        <f t="shared" si="42"/>
        <v>0</v>
      </c>
      <c r="AG84" s="84">
        <f t="shared" si="43"/>
        <v>0</v>
      </c>
      <c r="AH84" s="84">
        <f t="shared" si="43"/>
        <v>0</v>
      </c>
      <c r="AI84" s="84">
        <f t="shared" si="43"/>
        <v>0</v>
      </c>
      <c r="AJ84" s="84">
        <f t="shared" si="43"/>
        <v>0</v>
      </c>
      <c r="AK84" s="84">
        <f t="shared" si="43"/>
        <v>0</v>
      </c>
      <c r="AL84" s="84">
        <f t="shared" si="43"/>
        <v>0</v>
      </c>
      <c r="AM84" s="84">
        <f t="shared" si="43"/>
        <v>0</v>
      </c>
      <c r="AN84" s="84">
        <f t="shared" si="43"/>
        <v>0</v>
      </c>
      <c r="AO84" s="84">
        <f t="shared" si="43"/>
        <v>0</v>
      </c>
      <c r="AP84" s="84">
        <f t="shared" si="43"/>
        <v>0</v>
      </c>
      <c r="AQ84" s="84">
        <f t="shared" si="44"/>
        <v>0</v>
      </c>
      <c r="AR84" s="84">
        <f t="shared" si="44"/>
        <v>0</v>
      </c>
      <c r="AS84" s="84">
        <f t="shared" si="44"/>
        <v>0</v>
      </c>
      <c r="AT84" s="84">
        <f t="shared" si="44"/>
        <v>0</v>
      </c>
      <c r="AU84" s="84">
        <f t="shared" si="44"/>
        <v>0</v>
      </c>
      <c r="AV84" s="84">
        <f t="shared" si="44"/>
        <v>0</v>
      </c>
      <c r="AW84" s="84">
        <f t="shared" si="44"/>
        <v>0</v>
      </c>
      <c r="AX84" s="84">
        <f t="shared" si="44"/>
        <v>0</v>
      </c>
      <c r="AY84" s="84">
        <f t="shared" si="44"/>
        <v>0</v>
      </c>
      <c r="AZ84" s="84">
        <f t="shared" si="44"/>
        <v>0</v>
      </c>
    </row>
    <row r="85" spans="1:52" ht="15.75" x14ac:dyDescent="0.25">
      <c r="A85" s="86">
        <v>67</v>
      </c>
      <c r="B85" s="85">
        <v>4.0999999999999996</v>
      </c>
      <c r="C85" s="84">
        <f t="shared" si="40"/>
        <v>0</v>
      </c>
      <c r="D85" s="84">
        <f t="shared" si="40"/>
        <v>0</v>
      </c>
      <c r="E85" s="84">
        <f t="shared" si="40"/>
        <v>0</v>
      </c>
      <c r="F85" s="84">
        <f t="shared" si="40"/>
        <v>0</v>
      </c>
      <c r="G85" s="84">
        <f t="shared" si="40"/>
        <v>0</v>
      </c>
      <c r="H85" s="84">
        <f t="shared" si="40"/>
        <v>0</v>
      </c>
      <c r="I85" s="84">
        <f t="shared" si="40"/>
        <v>0</v>
      </c>
      <c r="J85" s="84">
        <f t="shared" si="40"/>
        <v>0</v>
      </c>
      <c r="K85" s="84">
        <f t="shared" si="40"/>
        <v>0</v>
      </c>
      <c r="L85" s="84">
        <f t="shared" si="40"/>
        <v>0</v>
      </c>
      <c r="M85" s="84">
        <f t="shared" si="41"/>
        <v>0</v>
      </c>
      <c r="N85" s="84">
        <f t="shared" si="41"/>
        <v>0</v>
      </c>
      <c r="O85" s="84">
        <f t="shared" si="41"/>
        <v>0</v>
      </c>
      <c r="P85" s="84">
        <f t="shared" si="41"/>
        <v>0</v>
      </c>
      <c r="Q85" s="84">
        <f t="shared" si="41"/>
        <v>0</v>
      </c>
      <c r="R85" s="84">
        <f t="shared" si="41"/>
        <v>0</v>
      </c>
      <c r="S85" s="84">
        <f t="shared" si="41"/>
        <v>0</v>
      </c>
      <c r="T85" s="84">
        <f t="shared" si="41"/>
        <v>0</v>
      </c>
      <c r="U85" s="84">
        <f t="shared" si="41"/>
        <v>0</v>
      </c>
      <c r="V85" s="84">
        <f t="shared" si="41"/>
        <v>0</v>
      </c>
      <c r="W85" s="84">
        <f t="shared" si="42"/>
        <v>0</v>
      </c>
      <c r="X85" s="84">
        <f t="shared" si="42"/>
        <v>0</v>
      </c>
      <c r="Y85" s="84">
        <f t="shared" si="42"/>
        <v>0</v>
      </c>
      <c r="Z85" s="84">
        <f t="shared" si="42"/>
        <v>0</v>
      </c>
      <c r="AA85" s="84">
        <f t="shared" si="42"/>
        <v>0</v>
      </c>
      <c r="AB85" s="84">
        <f t="shared" si="42"/>
        <v>0</v>
      </c>
      <c r="AC85" s="84">
        <f t="shared" si="42"/>
        <v>0</v>
      </c>
      <c r="AD85" s="84">
        <f t="shared" si="42"/>
        <v>0</v>
      </c>
      <c r="AE85" s="84">
        <f t="shared" si="42"/>
        <v>0</v>
      </c>
      <c r="AF85" s="84">
        <f t="shared" si="42"/>
        <v>0</v>
      </c>
      <c r="AG85" s="84">
        <f t="shared" si="43"/>
        <v>0</v>
      </c>
      <c r="AH85" s="84">
        <f t="shared" si="43"/>
        <v>0</v>
      </c>
      <c r="AI85" s="84">
        <f t="shared" si="43"/>
        <v>0</v>
      </c>
      <c r="AJ85" s="84">
        <f t="shared" si="43"/>
        <v>0</v>
      </c>
      <c r="AK85" s="84">
        <f t="shared" si="43"/>
        <v>0</v>
      </c>
      <c r="AL85" s="84">
        <f t="shared" si="43"/>
        <v>0</v>
      </c>
      <c r="AM85" s="84">
        <f t="shared" si="43"/>
        <v>0</v>
      </c>
      <c r="AN85" s="84">
        <f t="shared" si="43"/>
        <v>0</v>
      </c>
      <c r="AO85" s="84">
        <f t="shared" si="43"/>
        <v>0</v>
      </c>
      <c r="AP85" s="84">
        <f t="shared" si="43"/>
        <v>0</v>
      </c>
      <c r="AQ85" s="84">
        <f t="shared" si="44"/>
        <v>0</v>
      </c>
      <c r="AR85" s="84">
        <f t="shared" si="44"/>
        <v>0</v>
      </c>
      <c r="AS85" s="84">
        <f t="shared" si="44"/>
        <v>0</v>
      </c>
      <c r="AT85" s="84">
        <f t="shared" si="44"/>
        <v>0</v>
      </c>
      <c r="AU85" s="84">
        <f t="shared" si="44"/>
        <v>0</v>
      </c>
      <c r="AV85" s="84">
        <f t="shared" si="44"/>
        <v>0</v>
      </c>
      <c r="AW85" s="84">
        <f t="shared" si="44"/>
        <v>0</v>
      </c>
      <c r="AX85" s="84">
        <f t="shared" si="44"/>
        <v>0</v>
      </c>
      <c r="AY85" s="84">
        <f t="shared" si="44"/>
        <v>0</v>
      </c>
      <c r="AZ85" s="84">
        <f t="shared" si="44"/>
        <v>0</v>
      </c>
    </row>
    <row r="86" spans="1:52" ht="15.75" x14ac:dyDescent="0.25">
      <c r="A86" s="86">
        <v>68</v>
      </c>
      <c r="B86" s="85">
        <v>4.0999999999999996</v>
      </c>
      <c r="C86" s="84">
        <f t="shared" si="40"/>
        <v>0</v>
      </c>
      <c r="D86" s="84">
        <f t="shared" si="40"/>
        <v>0</v>
      </c>
      <c r="E86" s="84">
        <f t="shared" si="40"/>
        <v>0</v>
      </c>
      <c r="F86" s="84">
        <f t="shared" si="40"/>
        <v>0</v>
      </c>
      <c r="G86" s="84">
        <f t="shared" si="40"/>
        <v>0</v>
      </c>
      <c r="H86" s="84">
        <f t="shared" si="40"/>
        <v>0</v>
      </c>
      <c r="I86" s="84">
        <f t="shared" si="40"/>
        <v>0</v>
      </c>
      <c r="J86" s="84">
        <f t="shared" si="40"/>
        <v>0</v>
      </c>
      <c r="K86" s="84">
        <f t="shared" si="40"/>
        <v>0</v>
      </c>
      <c r="L86" s="84">
        <f t="shared" si="40"/>
        <v>0</v>
      </c>
      <c r="M86" s="84">
        <f t="shared" si="41"/>
        <v>0</v>
      </c>
      <c r="N86" s="84">
        <f t="shared" si="41"/>
        <v>0</v>
      </c>
      <c r="O86" s="84">
        <f t="shared" si="41"/>
        <v>0</v>
      </c>
      <c r="P86" s="84">
        <f t="shared" si="41"/>
        <v>0</v>
      </c>
      <c r="Q86" s="84">
        <f t="shared" si="41"/>
        <v>0</v>
      </c>
      <c r="R86" s="84">
        <f t="shared" si="41"/>
        <v>0</v>
      </c>
      <c r="S86" s="84">
        <f t="shared" si="41"/>
        <v>0</v>
      </c>
      <c r="T86" s="84">
        <f t="shared" si="41"/>
        <v>0</v>
      </c>
      <c r="U86" s="84">
        <f t="shared" si="41"/>
        <v>0</v>
      </c>
      <c r="V86" s="84">
        <f t="shared" si="41"/>
        <v>0</v>
      </c>
      <c r="W86" s="84">
        <f t="shared" si="42"/>
        <v>0</v>
      </c>
      <c r="X86" s="84">
        <f t="shared" si="42"/>
        <v>0</v>
      </c>
      <c r="Y86" s="84">
        <f t="shared" si="42"/>
        <v>0</v>
      </c>
      <c r="Z86" s="84">
        <f t="shared" si="42"/>
        <v>0</v>
      </c>
      <c r="AA86" s="84">
        <f t="shared" si="42"/>
        <v>0</v>
      </c>
      <c r="AB86" s="84">
        <f t="shared" si="42"/>
        <v>0</v>
      </c>
      <c r="AC86" s="84">
        <f t="shared" si="42"/>
        <v>0</v>
      </c>
      <c r="AD86" s="84">
        <f t="shared" si="42"/>
        <v>0</v>
      </c>
      <c r="AE86" s="84">
        <f t="shared" si="42"/>
        <v>0</v>
      </c>
      <c r="AF86" s="84">
        <f t="shared" si="42"/>
        <v>0</v>
      </c>
      <c r="AG86" s="84">
        <f t="shared" si="43"/>
        <v>0</v>
      </c>
      <c r="AH86" s="84">
        <f t="shared" si="43"/>
        <v>0</v>
      </c>
      <c r="AI86" s="84">
        <f t="shared" si="43"/>
        <v>0</v>
      </c>
      <c r="AJ86" s="84">
        <f t="shared" si="43"/>
        <v>0</v>
      </c>
      <c r="AK86" s="84">
        <f t="shared" si="43"/>
        <v>0</v>
      </c>
      <c r="AL86" s="84">
        <f t="shared" si="43"/>
        <v>0</v>
      </c>
      <c r="AM86" s="84">
        <f t="shared" si="43"/>
        <v>0</v>
      </c>
      <c r="AN86" s="84">
        <f t="shared" si="43"/>
        <v>0</v>
      </c>
      <c r="AO86" s="84">
        <f t="shared" si="43"/>
        <v>0</v>
      </c>
      <c r="AP86" s="84">
        <f t="shared" si="43"/>
        <v>0</v>
      </c>
      <c r="AQ86" s="84">
        <f t="shared" si="44"/>
        <v>0</v>
      </c>
      <c r="AR86" s="84">
        <f t="shared" si="44"/>
        <v>0</v>
      </c>
      <c r="AS86" s="84">
        <f t="shared" si="44"/>
        <v>0</v>
      </c>
      <c r="AT86" s="84">
        <f t="shared" si="44"/>
        <v>0</v>
      </c>
      <c r="AU86" s="84">
        <f t="shared" si="44"/>
        <v>0</v>
      </c>
      <c r="AV86" s="84">
        <f t="shared" si="44"/>
        <v>0</v>
      </c>
      <c r="AW86" s="84">
        <f t="shared" si="44"/>
        <v>0</v>
      </c>
      <c r="AX86" s="84">
        <f t="shared" si="44"/>
        <v>0</v>
      </c>
      <c r="AY86" s="84">
        <f t="shared" si="44"/>
        <v>0</v>
      </c>
      <c r="AZ86" s="84">
        <f t="shared" si="44"/>
        <v>0</v>
      </c>
    </row>
    <row r="87" spans="1:52" ht="15.75" x14ac:dyDescent="0.25">
      <c r="A87" s="86">
        <v>69</v>
      </c>
      <c r="B87" s="85">
        <v>4.0999999999999996</v>
      </c>
      <c r="C87" s="84">
        <f t="shared" si="40"/>
        <v>0</v>
      </c>
      <c r="D87" s="84">
        <f t="shared" si="40"/>
        <v>0</v>
      </c>
      <c r="E87" s="84">
        <f t="shared" si="40"/>
        <v>0</v>
      </c>
      <c r="F87" s="84">
        <f t="shared" si="40"/>
        <v>0</v>
      </c>
      <c r="G87" s="84">
        <f t="shared" si="40"/>
        <v>0</v>
      </c>
      <c r="H87" s="84">
        <f t="shared" si="40"/>
        <v>0</v>
      </c>
      <c r="I87" s="84">
        <f t="shared" si="40"/>
        <v>0</v>
      </c>
      <c r="J87" s="84">
        <f t="shared" si="40"/>
        <v>0</v>
      </c>
      <c r="K87" s="84">
        <f t="shared" si="40"/>
        <v>0</v>
      </c>
      <c r="L87" s="84">
        <f t="shared" si="40"/>
        <v>0</v>
      </c>
      <c r="M87" s="84">
        <f t="shared" si="41"/>
        <v>0</v>
      </c>
      <c r="N87" s="84">
        <f t="shared" si="41"/>
        <v>0</v>
      </c>
      <c r="O87" s="84">
        <f t="shared" si="41"/>
        <v>0</v>
      </c>
      <c r="P87" s="84">
        <f t="shared" si="41"/>
        <v>0</v>
      </c>
      <c r="Q87" s="84">
        <f t="shared" si="41"/>
        <v>0</v>
      </c>
      <c r="R87" s="84">
        <f t="shared" si="41"/>
        <v>0</v>
      </c>
      <c r="S87" s="84">
        <f t="shared" si="41"/>
        <v>0</v>
      </c>
      <c r="T87" s="84">
        <f t="shared" si="41"/>
        <v>0</v>
      </c>
      <c r="U87" s="84">
        <f t="shared" si="41"/>
        <v>0</v>
      </c>
      <c r="V87" s="84">
        <f t="shared" si="41"/>
        <v>0</v>
      </c>
      <c r="W87" s="84">
        <f t="shared" si="42"/>
        <v>0</v>
      </c>
      <c r="X87" s="84">
        <f t="shared" si="42"/>
        <v>0</v>
      </c>
      <c r="Y87" s="84">
        <f t="shared" si="42"/>
        <v>0</v>
      </c>
      <c r="Z87" s="84">
        <f t="shared" si="42"/>
        <v>0</v>
      </c>
      <c r="AA87" s="84">
        <f t="shared" si="42"/>
        <v>0</v>
      </c>
      <c r="AB87" s="84">
        <f t="shared" si="42"/>
        <v>0</v>
      </c>
      <c r="AC87" s="84">
        <f t="shared" si="42"/>
        <v>0</v>
      </c>
      <c r="AD87" s="84">
        <f t="shared" si="42"/>
        <v>0</v>
      </c>
      <c r="AE87" s="84">
        <f t="shared" si="42"/>
        <v>0</v>
      </c>
      <c r="AF87" s="84">
        <f t="shared" si="42"/>
        <v>0</v>
      </c>
      <c r="AG87" s="84">
        <f t="shared" si="43"/>
        <v>0</v>
      </c>
      <c r="AH87" s="84">
        <f t="shared" si="43"/>
        <v>0</v>
      </c>
      <c r="AI87" s="84">
        <f t="shared" si="43"/>
        <v>0</v>
      </c>
      <c r="AJ87" s="84">
        <f t="shared" si="43"/>
        <v>0</v>
      </c>
      <c r="AK87" s="84">
        <f t="shared" si="43"/>
        <v>0</v>
      </c>
      <c r="AL87" s="84">
        <f t="shared" si="43"/>
        <v>0</v>
      </c>
      <c r="AM87" s="84">
        <f t="shared" si="43"/>
        <v>0</v>
      </c>
      <c r="AN87" s="84">
        <f t="shared" si="43"/>
        <v>0</v>
      </c>
      <c r="AO87" s="84">
        <f t="shared" si="43"/>
        <v>0</v>
      </c>
      <c r="AP87" s="84">
        <f t="shared" si="43"/>
        <v>0</v>
      </c>
      <c r="AQ87" s="84">
        <f t="shared" si="44"/>
        <v>0</v>
      </c>
      <c r="AR87" s="84">
        <f t="shared" si="44"/>
        <v>0</v>
      </c>
      <c r="AS87" s="84">
        <f t="shared" si="44"/>
        <v>0</v>
      </c>
      <c r="AT87" s="84">
        <f t="shared" si="44"/>
        <v>0</v>
      </c>
      <c r="AU87" s="84">
        <f t="shared" si="44"/>
        <v>0</v>
      </c>
      <c r="AV87" s="84">
        <f t="shared" si="44"/>
        <v>0</v>
      </c>
      <c r="AW87" s="84">
        <f t="shared" si="44"/>
        <v>0</v>
      </c>
      <c r="AX87" s="84">
        <f t="shared" si="44"/>
        <v>0</v>
      </c>
      <c r="AY87" s="84">
        <f t="shared" si="44"/>
        <v>0</v>
      </c>
      <c r="AZ87" s="84">
        <f t="shared" si="44"/>
        <v>0</v>
      </c>
    </row>
    <row r="88" spans="1:52" ht="15.75" x14ac:dyDescent="0.25">
      <c r="A88" s="86">
        <v>70</v>
      </c>
      <c r="B88" s="85">
        <v>4.0999999999999996</v>
      </c>
      <c r="C88" s="84">
        <f t="shared" ref="C88:L97" si="45">IF(( (ABS(ABS(C$10)-$A88)))&lt;1,$B88,0)</f>
        <v>0</v>
      </c>
      <c r="D88" s="84">
        <f t="shared" si="45"/>
        <v>0</v>
      </c>
      <c r="E88" s="84">
        <f t="shared" si="45"/>
        <v>0</v>
      </c>
      <c r="F88" s="84">
        <f t="shared" si="45"/>
        <v>0</v>
      </c>
      <c r="G88" s="84">
        <f t="shared" si="45"/>
        <v>0</v>
      </c>
      <c r="H88" s="84">
        <f t="shared" si="45"/>
        <v>0</v>
      </c>
      <c r="I88" s="84">
        <f t="shared" si="45"/>
        <v>0</v>
      </c>
      <c r="J88" s="84">
        <f t="shared" si="45"/>
        <v>0</v>
      </c>
      <c r="K88" s="84">
        <f t="shared" si="45"/>
        <v>0</v>
      </c>
      <c r="L88" s="84">
        <f t="shared" si="45"/>
        <v>0</v>
      </c>
      <c r="M88" s="84">
        <f t="shared" ref="M88:V97" si="46">IF(( (ABS(ABS(M$10)-$A88)))&lt;1,$B88,0)</f>
        <v>0</v>
      </c>
      <c r="N88" s="84">
        <f t="shared" si="46"/>
        <v>0</v>
      </c>
      <c r="O88" s="84">
        <f t="shared" si="46"/>
        <v>0</v>
      </c>
      <c r="P88" s="84">
        <f t="shared" si="46"/>
        <v>0</v>
      </c>
      <c r="Q88" s="84">
        <f t="shared" si="46"/>
        <v>0</v>
      </c>
      <c r="R88" s="84">
        <f t="shared" si="46"/>
        <v>0</v>
      </c>
      <c r="S88" s="84">
        <f t="shared" si="46"/>
        <v>0</v>
      </c>
      <c r="T88" s="84">
        <f t="shared" si="46"/>
        <v>0</v>
      </c>
      <c r="U88" s="84">
        <f t="shared" si="46"/>
        <v>0</v>
      </c>
      <c r="V88" s="84">
        <f t="shared" si="46"/>
        <v>0</v>
      </c>
      <c r="W88" s="84">
        <f t="shared" ref="W88:AF97" si="47">IF(( (ABS(ABS(W$10)-$A88)))&lt;1,$B88,0)</f>
        <v>0</v>
      </c>
      <c r="X88" s="84">
        <f t="shared" si="47"/>
        <v>0</v>
      </c>
      <c r="Y88" s="84">
        <f t="shared" si="47"/>
        <v>0</v>
      </c>
      <c r="Z88" s="84">
        <f t="shared" si="47"/>
        <v>0</v>
      </c>
      <c r="AA88" s="84">
        <f t="shared" si="47"/>
        <v>0</v>
      </c>
      <c r="AB88" s="84">
        <f t="shared" si="47"/>
        <v>0</v>
      </c>
      <c r="AC88" s="84">
        <f t="shared" si="47"/>
        <v>0</v>
      </c>
      <c r="AD88" s="84">
        <f t="shared" si="47"/>
        <v>0</v>
      </c>
      <c r="AE88" s="84">
        <f t="shared" si="47"/>
        <v>0</v>
      </c>
      <c r="AF88" s="84">
        <f t="shared" si="47"/>
        <v>0</v>
      </c>
      <c r="AG88" s="84">
        <f t="shared" ref="AG88:AP97" si="48">IF(( (ABS(ABS(AG$10)-$A88)))&lt;1,$B88,0)</f>
        <v>0</v>
      </c>
      <c r="AH88" s="84">
        <f t="shared" si="48"/>
        <v>0</v>
      </c>
      <c r="AI88" s="84">
        <f t="shared" si="48"/>
        <v>0</v>
      </c>
      <c r="AJ88" s="84">
        <f t="shared" si="48"/>
        <v>0</v>
      </c>
      <c r="AK88" s="84">
        <f t="shared" si="48"/>
        <v>0</v>
      </c>
      <c r="AL88" s="84">
        <f t="shared" si="48"/>
        <v>0</v>
      </c>
      <c r="AM88" s="84">
        <f t="shared" si="48"/>
        <v>0</v>
      </c>
      <c r="AN88" s="84">
        <f t="shared" si="48"/>
        <v>0</v>
      </c>
      <c r="AO88" s="84">
        <f t="shared" si="48"/>
        <v>0</v>
      </c>
      <c r="AP88" s="84">
        <f t="shared" si="48"/>
        <v>0</v>
      </c>
      <c r="AQ88" s="84">
        <f t="shared" ref="AQ88:AZ97" si="49">IF(( (ABS(ABS(AQ$10)-$A88)))&lt;1,$B88,0)</f>
        <v>0</v>
      </c>
      <c r="AR88" s="84">
        <f t="shared" si="49"/>
        <v>0</v>
      </c>
      <c r="AS88" s="84">
        <f t="shared" si="49"/>
        <v>0</v>
      </c>
      <c r="AT88" s="84">
        <f t="shared" si="49"/>
        <v>0</v>
      </c>
      <c r="AU88" s="84">
        <f t="shared" si="49"/>
        <v>0</v>
      </c>
      <c r="AV88" s="84">
        <f t="shared" si="49"/>
        <v>0</v>
      </c>
      <c r="AW88" s="84">
        <f t="shared" si="49"/>
        <v>0</v>
      </c>
      <c r="AX88" s="84">
        <f t="shared" si="49"/>
        <v>0</v>
      </c>
      <c r="AY88" s="84">
        <f t="shared" si="49"/>
        <v>0</v>
      </c>
      <c r="AZ88" s="84">
        <f t="shared" si="49"/>
        <v>0</v>
      </c>
    </row>
    <row r="89" spans="1:52" ht="15.75" x14ac:dyDescent="0.25">
      <c r="A89" s="86">
        <v>71</v>
      </c>
      <c r="B89" s="85">
        <v>4.0999999999999996</v>
      </c>
      <c r="C89" s="84">
        <f t="shared" si="45"/>
        <v>0</v>
      </c>
      <c r="D89" s="84">
        <f t="shared" si="45"/>
        <v>0</v>
      </c>
      <c r="E89" s="84">
        <f t="shared" si="45"/>
        <v>0</v>
      </c>
      <c r="F89" s="84">
        <f t="shared" si="45"/>
        <v>0</v>
      </c>
      <c r="G89" s="84">
        <f t="shared" si="45"/>
        <v>0</v>
      </c>
      <c r="H89" s="84">
        <f t="shared" si="45"/>
        <v>0</v>
      </c>
      <c r="I89" s="84">
        <f t="shared" si="45"/>
        <v>0</v>
      </c>
      <c r="J89" s="84">
        <f t="shared" si="45"/>
        <v>0</v>
      </c>
      <c r="K89" s="84">
        <f t="shared" si="45"/>
        <v>0</v>
      </c>
      <c r="L89" s="84">
        <f t="shared" si="45"/>
        <v>0</v>
      </c>
      <c r="M89" s="84">
        <f t="shared" si="46"/>
        <v>0</v>
      </c>
      <c r="N89" s="84">
        <f t="shared" si="46"/>
        <v>0</v>
      </c>
      <c r="O89" s="84">
        <f t="shared" si="46"/>
        <v>0</v>
      </c>
      <c r="P89" s="84">
        <f t="shared" si="46"/>
        <v>0</v>
      </c>
      <c r="Q89" s="84">
        <f t="shared" si="46"/>
        <v>0</v>
      </c>
      <c r="R89" s="84">
        <f t="shared" si="46"/>
        <v>0</v>
      </c>
      <c r="S89" s="84">
        <f t="shared" si="46"/>
        <v>0</v>
      </c>
      <c r="T89" s="84">
        <f t="shared" si="46"/>
        <v>0</v>
      </c>
      <c r="U89" s="84">
        <f t="shared" si="46"/>
        <v>0</v>
      </c>
      <c r="V89" s="84">
        <f t="shared" si="46"/>
        <v>0</v>
      </c>
      <c r="W89" s="84">
        <f t="shared" si="47"/>
        <v>0</v>
      </c>
      <c r="X89" s="84">
        <f t="shared" si="47"/>
        <v>0</v>
      </c>
      <c r="Y89" s="84">
        <f t="shared" si="47"/>
        <v>0</v>
      </c>
      <c r="Z89" s="84">
        <f t="shared" si="47"/>
        <v>0</v>
      </c>
      <c r="AA89" s="84">
        <f t="shared" si="47"/>
        <v>0</v>
      </c>
      <c r="AB89" s="84">
        <f t="shared" si="47"/>
        <v>0</v>
      </c>
      <c r="AC89" s="84">
        <f t="shared" si="47"/>
        <v>0</v>
      </c>
      <c r="AD89" s="84">
        <f t="shared" si="47"/>
        <v>0</v>
      </c>
      <c r="AE89" s="84">
        <f t="shared" si="47"/>
        <v>0</v>
      </c>
      <c r="AF89" s="84">
        <f t="shared" si="47"/>
        <v>0</v>
      </c>
      <c r="AG89" s="84">
        <f t="shared" si="48"/>
        <v>0</v>
      </c>
      <c r="AH89" s="84">
        <f t="shared" si="48"/>
        <v>0</v>
      </c>
      <c r="AI89" s="84">
        <f t="shared" si="48"/>
        <v>0</v>
      </c>
      <c r="AJ89" s="84">
        <f t="shared" si="48"/>
        <v>0</v>
      </c>
      <c r="AK89" s="84">
        <f t="shared" si="48"/>
        <v>0</v>
      </c>
      <c r="AL89" s="84">
        <f t="shared" si="48"/>
        <v>0</v>
      </c>
      <c r="AM89" s="84">
        <f t="shared" si="48"/>
        <v>0</v>
      </c>
      <c r="AN89" s="84">
        <f t="shared" si="48"/>
        <v>0</v>
      </c>
      <c r="AO89" s="84">
        <f t="shared" si="48"/>
        <v>0</v>
      </c>
      <c r="AP89" s="84">
        <f t="shared" si="48"/>
        <v>0</v>
      </c>
      <c r="AQ89" s="84">
        <f t="shared" si="49"/>
        <v>0</v>
      </c>
      <c r="AR89" s="84">
        <f t="shared" si="49"/>
        <v>0</v>
      </c>
      <c r="AS89" s="84">
        <f t="shared" si="49"/>
        <v>0</v>
      </c>
      <c r="AT89" s="84">
        <f t="shared" si="49"/>
        <v>0</v>
      </c>
      <c r="AU89" s="84">
        <f t="shared" si="49"/>
        <v>0</v>
      </c>
      <c r="AV89" s="84">
        <f t="shared" si="49"/>
        <v>0</v>
      </c>
      <c r="AW89" s="84">
        <f t="shared" si="49"/>
        <v>0</v>
      </c>
      <c r="AX89" s="84">
        <f t="shared" si="49"/>
        <v>0</v>
      </c>
      <c r="AY89" s="84">
        <f t="shared" si="49"/>
        <v>0</v>
      </c>
      <c r="AZ89" s="84">
        <f t="shared" si="49"/>
        <v>0</v>
      </c>
    </row>
    <row r="90" spans="1:52" ht="15.75" x14ac:dyDescent="0.25">
      <c r="A90" s="86">
        <v>72</v>
      </c>
      <c r="B90" s="85">
        <v>4.0999999999999996</v>
      </c>
      <c r="C90" s="84">
        <f t="shared" si="45"/>
        <v>0</v>
      </c>
      <c r="D90" s="84">
        <f t="shared" si="45"/>
        <v>0</v>
      </c>
      <c r="E90" s="84">
        <f t="shared" si="45"/>
        <v>0</v>
      </c>
      <c r="F90" s="84">
        <f t="shared" si="45"/>
        <v>0</v>
      </c>
      <c r="G90" s="84">
        <f t="shared" si="45"/>
        <v>0</v>
      </c>
      <c r="H90" s="84">
        <f t="shared" si="45"/>
        <v>0</v>
      </c>
      <c r="I90" s="84">
        <f t="shared" si="45"/>
        <v>0</v>
      </c>
      <c r="J90" s="84">
        <f t="shared" si="45"/>
        <v>0</v>
      </c>
      <c r="K90" s="84">
        <f t="shared" si="45"/>
        <v>0</v>
      </c>
      <c r="L90" s="84">
        <f t="shared" si="45"/>
        <v>0</v>
      </c>
      <c r="M90" s="84">
        <f t="shared" si="46"/>
        <v>0</v>
      </c>
      <c r="N90" s="84">
        <f t="shared" si="46"/>
        <v>0</v>
      </c>
      <c r="O90" s="84">
        <f t="shared" si="46"/>
        <v>0</v>
      </c>
      <c r="P90" s="84">
        <f t="shared" si="46"/>
        <v>0</v>
      </c>
      <c r="Q90" s="84">
        <f t="shared" si="46"/>
        <v>0</v>
      </c>
      <c r="R90" s="84">
        <f t="shared" si="46"/>
        <v>0</v>
      </c>
      <c r="S90" s="84">
        <f t="shared" si="46"/>
        <v>0</v>
      </c>
      <c r="T90" s="84">
        <f t="shared" si="46"/>
        <v>0</v>
      </c>
      <c r="U90" s="84">
        <f t="shared" si="46"/>
        <v>0</v>
      </c>
      <c r="V90" s="84">
        <f t="shared" si="46"/>
        <v>0</v>
      </c>
      <c r="W90" s="84">
        <f t="shared" si="47"/>
        <v>0</v>
      </c>
      <c r="X90" s="84">
        <f t="shared" si="47"/>
        <v>0</v>
      </c>
      <c r="Y90" s="84">
        <f t="shared" si="47"/>
        <v>0</v>
      </c>
      <c r="Z90" s="84">
        <f t="shared" si="47"/>
        <v>0</v>
      </c>
      <c r="AA90" s="84">
        <f t="shared" si="47"/>
        <v>0</v>
      </c>
      <c r="AB90" s="84">
        <f t="shared" si="47"/>
        <v>0</v>
      </c>
      <c r="AC90" s="84">
        <f t="shared" si="47"/>
        <v>0</v>
      </c>
      <c r="AD90" s="84">
        <f t="shared" si="47"/>
        <v>0</v>
      </c>
      <c r="AE90" s="84">
        <f t="shared" si="47"/>
        <v>0</v>
      </c>
      <c r="AF90" s="84">
        <f t="shared" si="47"/>
        <v>0</v>
      </c>
      <c r="AG90" s="84">
        <f t="shared" si="48"/>
        <v>0</v>
      </c>
      <c r="AH90" s="84">
        <f t="shared" si="48"/>
        <v>0</v>
      </c>
      <c r="AI90" s="84">
        <f t="shared" si="48"/>
        <v>0</v>
      </c>
      <c r="AJ90" s="84">
        <f t="shared" si="48"/>
        <v>0</v>
      </c>
      <c r="AK90" s="84">
        <f t="shared" si="48"/>
        <v>0</v>
      </c>
      <c r="AL90" s="84">
        <f t="shared" si="48"/>
        <v>0</v>
      </c>
      <c r="AM90" s="84">
        <f t="shared" si="48"/>
        <v>0</v>
      </c>
      <c r="AN90" s="84">
        <f t="shared" si="48"/>
        <v>0</v>
      </c>
      <c r="AO90" s="84">
        <f t="shared" si="48"/>
        <v>0</v>
      </c>
      <c r="AP90" s="84">
        <f t="shared" si="48"/>
        <v>0</v>
      </c>
      <c r="AQ90" s="84">
        <f t="shared" si="49"/>
        <v>0</v>
      </c>
      <c r="AR90" s="84">
        <f t="shared" si="49"/>
        <v>0</v>
      </c>
      <c r="AS90" s="84">
        <f t="shared" si="49"/>
        <v>0</v>
      </c>
      <c r="AT90" s="84">
        <f t="shared" si="49"/>
        <v>0</v>
      </c>
      <c r="AU90" s="84">
        <f t="shared" si="49"/>
        <v>0</v>
      </c>
      <c r="AV90" s="84">
        <f t="shared" si="49"/>
        <v>0</v>
      </c>
      <c r="AW90" s="84">
        <f t="shared" si="49"/>
        <v>0</v>
      </c>
      <c r="AX90" s="84">
        <f t="shared" si="49"/>
        <v>0</v>
      </c>
      <c r="AY90" s="84">
        <f t="shared" si="49"/>
        <v>0</v>
      </c>
      <c r="AZ90" s="84">
        <f t="shared" si="49"/>
        <v>0</v>
      </c>
    </row>
    <row r="91" spans="1:52" ht="15.75" x14ac:dyDescent="0.25">
      <c r="A91" s="86">
        <v>73</v>
      </c>
      <c r="B91" s="85">
        <v>4.0999999999999996</v>
      </c>
      <c r="C91" s="84">
        <f t="shared" si="45"/>
        <v>0</v>
      </c>
      <c r="D91" s="84">
        <f t="shared" si="45"/>
        <v>0</v>
      </c>
      <c r="E91" s="84">
        <f t="shared" si="45"/>
        <v>0</v>
      </c>
      <c r="F91" s="84">
        <f t="shared" si="45"/>
        <v>0</v>
      </c>
      <c r="G91" s="84">
        <f t="shared" si="45"/>
        <v>0</v>
      </c>
      <c r="H91" s="84">
        <f t="shared" si="45"/>
        <v>0</v>
      </c>
      <c r="I91" s="84">
        <f t="shared" si="45"/>
        <v>0</v>
      </c>
      <c r="J91" s="84">
        <f t="shared" si="45"/>
        <v>0</v>
      </c>
      <c r="K91" s="84">
        <f t="shared" si="45"/>
        <v>0</v>
      </c>
      <c r="L91" s="84">
        <f t="shared" si="45"/>
        <v>0</v>
      </c>
      <c r="M91" s="84">
        <f t="shared" si="46"/>
        <v>0</v>
      </c>
      <c r="N91" s="84">
        <f t="shared" si="46"/>
        <v>0</v>
      </c>
      <c r="O91" s="84">
        <f t="shared" si="46"/>
        <v>0</v>
      </c>
      <c r="P91" s="84">
        <f t="shared" si="46"/>
        <v>0</v>
      </c>
      <c r="Q91" s="84">
        <f t="shared" si="46"/>
        <v>0</v>
      </c>
      <c r="R91" s="84">
        <f t="shared" si="46"/>
        <v>0</v>
      </c>
      <c r="S91" s="84">
        <f t="shared" si="46"/>
        <v>0</v>
      </c>
      <c r="T91" s="84">
        <f t="shared" si="46"/>
        <v>0</v>
      </c>
      <c r="U91" s="84">
        <f t="shared" si="46"/>
        <v>0</v>
      </c>
      <c r="V91" s="84">
        <f t="shared" si="46"/>
        <v>0</v>
      </c>
      <c r="W91" s="84">
        <f t="shared" si="47"/>
        <v>0</v>
      </c>
      <c r="X91" s="84">
        <f t="shared" si="47"/>
        <v>0</v>
      </c>
      <c r="Y91" s="84">
        <f t="shared" si="47"/>
        <v>0</v>
      </c>
      <c r="Z91" s="84">
        <f t="shared" si="47"/>
        <v>0</v>
      </c>
      <c r="AA91" s="84">
        <f t="shared" si="47"/>
        <v>0</v>
      </c>
      <c r="AB91" s="84">
        <f t="shared" si="47"/>
        <v>0</v>
      </c>
      <c r="AC91" s="84">
        <f t="shared" si="47"/>
        <v>0</v>
      </c>
      <c r="AD91" s="84">
        <f t="shared" si="47"/>
        <v>0</v>
      </c>
      <c r="AE91" s="84">
        <f t="shared" si="47"/>
        <v>0</v>
      </c>
      <c r="AF91" s="84">
        <f t="shared" si="47"/>
        <v>0</v>
      </c>
      <c r="AG91" s="84">
        <f t="shared" si="48"/>
        <v>0</v>
      </c>
      <c r="AH91" s="84">
        <f t="shared" si="48"/>
        <v>0</v>
      </c>
      <c r="AI91" s="84">
        <f t="shared" si="48"/>
        <v>0</v>
      </c>
      <c r="AJ91" s="84">
        <f t="shared" si="48"/>
        <v>0</v>
      </c>
      <c r="AK91" s="84">
        <f t="shared" si="48"/>
        <v>0</v>
      </c>
      <c r="AL91" s="84">
        <f t="shared" si="48"/>
        <v>0</v>
      </c>
      <c r="AM91" s="84">
        <f t="shared" si="48"/>
        <v>0</v>
      </c>
      <c r="AN91" s="84">
        <f t="shared" si="48"/>
        <v>0</v>
      </c>
      <c r="AO91" s="84">
        <f t="shared" si="48"/>
        <v>0</v>
      </c>
      <c r="AP91" s="84">
        <f t="shared" si="48"/>
        <v>0</v>
      </c>
      <c r="AQ91" s="84">
        <f t="shared" si="49"/>
        <v>0</v>
      </c>
      <c r="AR91" s="84">
        <f t="shared" si="49"/>
        <v>0</v>
      </c>
      <c r="AS91" s="84">
        <f t="shared" si="49"/>
        <v>0</v>
      </c>
      <c r="AT91" s="84">
        <f t="shared" si="49"/>
        <v>0</v>
      </c>
      <c r="AU91" s="84">
        <f t="shared" si="49"/>
        <v>0</v>
      </c>
      <c r="AV91" s="84">
        <f t="shared" si="49"/>
        <v>0</v>
      </c>
      <c r="AW91" s="84">
        <f t="shared" si="49"/>
        <v>0</v>
      </c>
      <c r="AX91" s="84">
        <f t="shared" si="49"/>
        <v>0</v>
      </c>
      <c r="AY91" s="84">
        <f t="shared" si="49"/>
        <v>0</v>
      </c>
      <c r="AZ91" s="84">
        <f t="shared" si="49"/>
        <v>0</v>
      </c>
    </row>
    <row r="92" spans="1:52" ht="15.75" x14ac:dyDescent="0.25">
      <c r="A92" s="86">
        <v>74</v>
      </c>
      <c r="B92" s="85">
        <v>4.0999999999999996</v>
      </c>
      <c r="C92" s="84">
        <f t="shared" si="45"/>
        <v>0</v>
      </c>
      <c r="D92" s="84">
        <f t="shared" si="45"/>
        <v>0</v>
      </c>
      <c r="E92" s="84">
        <f t="shared" si="45"/>
        <v>0</v>
      </c>
      <c r="F92" s="84">
        <f t="shared" si="45"/>
        <v>0</v>
      </c>
      <c r="G92" s="84">
        <f t="shared" si="45"/>
        <v>0</v>
      </c>
      <c r="H92" s="84">
        <f t="shared" si="45"/>
        <v>0</v>
      </c>
      <c r="I92" s="84">
        <f t="shared" si="45"/>
        <v>0</v>
      </c>
      <c r="J92" s="84">
        <f t="shared" si="45"/>
        <v>0</v>
      </c>
      <c r="K92" s="84">
        <f t="shared" si="45"/>
        <v>0</v>
      </c>
      <c r="L92" s="84">
        <f t="shared" si="45"/>
        <v>0</v>
      </c>
      <c r="M92" s="84">
        <f t="shared" si="46"/>
        <v>0</v>
      </c>
      <c r="N92" s="84">
        <f t="shared" si="46"/>
        <v>0</v>
      </c>
      <c r="O92" s="84">
        <f t="shared" si="46"/>
        <v>0</v>
      </c>
      <c r="P92" s="84">
        <f t="shared" si="46"/>
        <v>0</v>
      </c>
      <c r="Q92" s="84">
        <f t="shared" si="46"/>
        <v>0</v>
      </c>
      <c r="R92" s="84">
        <f t="shared" si="46"/>
        <v>0</v>
      </c>
      <c r="S92" s="84">
        <f t="shared" si="46"/>
        <v>0</v>
      </c>
      <c r="T92" s="84">
        <f t="shared" si="46"/>
        <v>0</v>
      </c>
      <c r="U92" s="84">
        <f t="shared" si="46"/>
        <v>0</v>
      </c>
      <c r="V92" s="84">
        <f t="shared" si="46"/>
        <v>0</v>
      </c>
      <c r="W92" s="84">
        <f t="shared" si="47"/>
        <v>0</v>
      </c>
      <c r="X92" s="84">
        <f t="shared" si="47"/>
        <v>0</v>
      </c>
      <c r="Y92" s="84">
        <f t="shared" si="47"/>
        <v>0</v>
      </c>
      <c r="Z92" s="84">
        <f t="shared" si="47"/>
        <v>0</v>
      </c>
      <c r="AA92" s="84">
        <f t="shared" si="47"/>
        <v>0</v>
      </c>
      <c r="AB92" s="84">
        <f t="shared" si="47"/>
        <v>0</v>
      </c>
      <c r="AC92" s="84">
        <f t="shared" si="47"/>
        <v>0</v>
      </c>
      <c r="AD92" s="84">
        <f t="shared" si="47"/>
        <v>0</v>
      </c>
      <c r="AE92" s="84">
        <f t="shared" si="47"/>
        <v>0</v>
      </c>
      <c r="AF92" s="84">
        <f t="shared" si="47"/>
        <v>0</v>
      </c>
      <c r="AG92" s="84">
        <f t="shared" si="48"/>
        <v>0</v>
      </c>
      <c r="AH92" s="84">
        <f t="shared" si="48"/>
        <v>0</v>
      </c>
      <c r="AI92" s="84">
        <f t="shared" si="48"/>
        <v>0</v>
      </c>
      <c r="AJ92" s="84">
        <f t="shared" si="48"/>
        <v>0</v>
      </c>
      <c r="AK92" s="84">
        <f t="shared" si="48"/>
        <v>0</v>
      </c>
      <c r="AL92" s="84">
        <f t="shared" si="48"/>
        <v>0</v>
      </c>
      <c r="AM92" s="84">
        <f t="shared" si="48"/>
        <v>0</v>
      </c>
      <c r="AN92" s="84">
        <f t="shared" si="48"/>
        <v>0</v>
      </c>
      <c r="AO92" s="84">
        <f t="shared" si="48"/>
        <v>0</v>
      </c>
      <c r="AP92" s="84">
        <f t="shared" si="48"/>
        <v>0</v>
      </c>
      <c r="AQ92" s="84">
        <f t="shared" si="49"/>
        <v>0</v>
      </c>
      <c r="AR92" s="84">
        <f t="shared" si="49"/>
        <v>0</v>
      </c>
      <c r="AS92" s="84">
        <f t="shared" si="49"/>
        <v>0</v>
      </c>
      <c r="AT92" s="84">
        <f t="shared" si="49"/>
        <v>0</v>
      </c>
      <c r="AU92" s="84">
        <f t="shared" si="49"/>
        <v>0</v>
      </c>
      <c r="AV92" s="84">
        <f t="shared" si="49"/>
        <v>0</v>
      </c>
      <c r="AW92" s="84">
        <f t="shared" si="49"/>
        <v>0</v>
      </c>
      <c r="AX92" s="84">
        <f t="shared" si="49"/>
        <v>0</v>
      </c>
      <c r="AY92" s="84">
        <f t="shared" si="49"/>
        <v>0</v>
      </c>
      <c r="AZ92" s="84">
        <f t="shared" si="49"/>
        <v>0</v>
      </c>
    </row>
    <row r="93" spans="1:52" ht="15.75" x14ac:dyDescent="0.25">
      <c r="A93" s="86">
        <v>75</v>
      </c>
      <c r="B93" s="85">
        <v>4.0999999999999996</v>
      </c>
      <c r="C93" s="84">
        <f t="shared" si="45"/>
        <v>0</v>
      </c>
      <c r="D93" s="84">
        <f t="shared" si="45"/>
        <v>0</v>
      </c>
      <c r="E93" s="84">
        <f t="shared" si="45"/>
        <v>0</v>
      </c>
      <c r="F93" s="84">
        <f t="shared" si="45"/>
        <v>0</v>
      </c>
      <c r="G93" s="84">
        <f t="shared" si="45"/>
        <v>0</v>
      </c>
      <c r="H93" s="84">
        <f t="shared" si="45"/>
        <v>0</v>
      </c>
      <c r="I93" s="84">
        <f t="shared" si="45"/>
        <v>0</v>
      </c>
      <c r="J93" s="84">
        <f t="shared" si="45"/>
        <v>0</v>
      </c>
      <c r="K93" s="84">
        <f t="shared" si="45"/>
        <v>0</v>
      </c>
      <c r="L93" s="84">
        <f t="shared" si="45"/>
        <v>0</v>
      </c>
      <c r="M93" s="84">
        <f t="shared" si="46"/>
        <v>0</v>
      </c>
      <c r="N93" s="84">
        <f t="shared" si="46"/>
        <v>0</v>
      </c>
      <c r="O93" s="84">
        <f t="shared" si="46"/>
        <v>0</v>
      </c>
      <c r="P93" s="84">
        <f t="shared" si="46"/>
        <v>0</v>
      </c>
      <c r="Q93" s="84">
        <f t="shared" si="46"/>
        <v>0</v>
      </c>
      <c r="R93" s="84">
        <f t="shared" si="46"/>
        <v>0</v>
      </c>
      <c r="S93" s="84">
        <f t="shared" si="46"/>
        <v>0</v>
      </c>
      <c r="T93" s="84">
        <f t="shared" si="46"/>
        <v>0</v>
      </c>
      <c r="U93" s="84">
        <f t="shared" si="46"/>
        <v>0</v>
      </c>
      <c r="V93" s="84">
        <f t="shared" si="46"/>
        <v>0</v>
      </c>
      <c r="W93" s="84">
        <f t="shared" si="47"/>
        <v>0</v>
      </c>
      <c r="X93" s="84">
        <f t="shared" si="47"/>
        <v>0</v>
      </c>
      <c r="Y93" s="84">
        <f t="shared" si="47"/>
        <v>0</v>
      </c>
      <c r="Z93" s="84">
        <f t="shared" si="47"/>
        <v>0</v>
      </c>
      <c r="AA93" s="84">
        <f t="shared" si="47"/>
        <v>0</v>
      </c>
      <c r="AB93" s="84">
        <f t="shared" si="47"/>
        <v>0</v>
      </c>
      <c r="AC93" s="84">
        <f t="shared" si="47"/>
        <v>0</v>
      </c>
      <c r="AD93" s="84">
        <f t="shared" si="47"/>
        <v>0</v>
      </c>
      <c r="AE93" s="84">
        <f t="shared" si="47"/>
        <v>0</v>
      </c>
      <c r="AF93" s="84">
        <f t="shared" si="47"/>
        <v>0</v>
      </c>
      <c r="AG93" s="84">
        <f t="shared" si="48"/>
        <v>0</v>
      </c>
      <c r="AH93" s="84">
        <f t="shared" si="48"/>
        <v>0</v>
      </c>
      <c r="AI93" s="84">
        <f t="shared" si="48"/>
        <v>0</v>
      </c>
      <c r="AJ93" s="84">
        <f t="shared" si="48"/>
        <v>0</v>
      </c>
      <c r="AK93" s="84">
        <f t="shared" si="48"/>
        <v>0</v>
      </c>
      <c r="AL93" s="84">
        <f t="shared" si="48"/>
        <v>0</v>
      </c>
      <c r="AM93" s="84">
        <f t="shared" si="48"/>
        <v>0</v>
      </c>
      <c r="AN93" s="84">
        <f t="shared" si="48"/>
        <v>0</v>
      </c>
      <c r="AO93" s="84">
        <f t="shared" si="48"/>
        <v>0</v>
      </c>
      <c r="AP93" s="84">
        <f t="shared" si="48"/>
        <v>0</v>
      </c>
      <c r="AQ93" s="84">
        <f t="shared" si="49"/>
        <v>0</v>
      </c>
      <c r="AR93" s="84">
        <f t="shared" si="49"/>
        <v>0</v>
      </c>
      <c r="AS93" s="84">
        <f t="shared" si="49"/>
        <v>0</v>
      </c>
      <c r="AT93" s="84">
        <f t="shared" si="49"/>
        <v>0</v>
      </c>
      <c r="AU93" s="84">
        <f t="shared" si="49"/>
        <v>0</v>
      </c>
      <c r="AV93" s="84">
        <f t="shared" si="49"/>
        <v>0</v>
      </c>
      <c r="AW93" s="84">
        <f t="shared" si="49"/>
        <v>0</v>
      </c>
      <c r="AX93" s="84">
        <f t="shared" si="49"/>
        <v>0</v>
      </c>
      <c r="AY93" s="84">
        <f t="shared" si="49"/>
        <v>0</v>
      </c>
      <c r="AZ93" s="84">
        <f t="shared" si="49"/>
        <v>0</v>
      </c>
    </row>
    <row r="94" spans="1:52" ht="15.75" x14ac:dyDescent="0.25">
      <c r="A94" s="86">
        <v>76</v>
      </c>
      <c r="B94" s="85">
        <v>4.0999999999999996</v>
      </c>
      <c r="C94" s="84">
        <f t="shared" si="45"/>
        <v>0</v>
      </c>
      <c r="D94" s="84">
        <f t="shared" si="45"/>
        <v>0</v>
      </c>
      <c r="E94" s="84">
        <f t="shared" si="45"/>
        <v>0</v>
      </c>
      <c r="F94" s="84">
        <f t="shared" si="45"/>
        <v>0</v>
      </c>
      <c r="G94" s="84">
        <f t="shared" si="45"/>
        <v>0</v>
      </c>
      <c r="H94" s="84">
        <f t="shared" si="45"/>
        <v>0</v>
      </c>
      <c r="I94" s="84">
        <f t="shared" si="45"/>
        <v>0</v>
      </c>
      <c r="J94" s="84">
        <f t="shared" si="45"/>
        <v>0</v>
      </c>
      <c r="K94" s="84">
        <f t="shared" si="45"/>
        <v>0</v>
      </c>
      <c r="L94" s="84">
        <f t="shared" si="45"/>
        <v>0</v>
      </c>
      <c r="M94" s="84">
        <f t="shared" si="46"/>
        <v>0</v>
      </c>
      <c r="N94" s="84">
        <f t="shared" si="46"/>
        <v>0</v>
      </c>
      <c r="O94" s="84">
        <f t="shared" si="46"/>
        <v>0</v>
      </c>
      <c r="P94" s="84">
        <f t="shared" si="46"/>
        <v>0</v>
      </c>
      <c r="Q94" s="84">
        <f t="shared" si="46"/>
        <v>0</v>
      </c>
      <c r="R94" s="84">
        <f t="shared" si="46"/>
        <v>0</v>
      </c>
      <c r="S94" s="84">
        <f t="shared" si="46"/>
        <v>0</v>
      </c>
      <c r="T94" s="84">
        <f t="shared" si="46"/>
        <v>0</v>
      </c>
      <c r="U94" s="84">
        <f t="shared" si="46"/>
        <v>0</v>
      </c>
      <c r="V94" s="84">
        <f t="shared" si="46"/>
        <v>0</v>
      </c>
      <c r="W94" s="84">
        <f t="shared" si="47"/>
        <v>0</v>
      </c>
      <c r="X94" s="84">
        <f t="shared" si="47"/>
        <v>0</v>
      </c>
      <c r="Y94" s="84">
        <f t="shared" si="47"/>
        <v>0</v>
      </c>
      <c r="Z94" s="84">
        <f t="shared" si="47"/>
        <v>0</v>
      </c>
      <c r="AA94" s="84">
        <f t="shared" si="47"/>
        <v>0</v>
      </c>
      <c r="AB94" s="84">
        <f t="shared" si="47"/>
        <v>0</v>
      </c>
      <c r="AC94" s="84">
        <f t="shared" si="47"/>
        <v>0</v>
      </c>
      <c r="AD94" s="84">
        <f t="shared" si="47"/>
        <v>0</v>
      </c>
      <c r="AE94" s="84">
        <f t="shared" si="47"/>
        <v>0</v>
      </c>
      <c r="AF94" s="84">
        <f t="shared" si="47"/>
        <v>0</v>
      </c>
      <c r="AG94" s="84">
        <f t="shared" si="48"/>
        <v>0</v>
      </c>
      <c r="AH94" s="84">
        <f t="shared" si="48"/>
        <v>0</v>
      </c>
      <c r="AI94" s="84">
        <f t="shared" si="48"/>
        <v>0</v>
      </c>
      <c r="AJ94" s="84">
        <f t="shared" si="48"/>
        <v>0</v>
      </c>
      <c r="AK94" s="84">
        <f t="shared" si="48"/>
        <v>0</v>
      </c>
      <c r="AL94" s="84">
        <f t="shared" si="48"/>
        <v>0</v>
      </c>
      <c r="AM94" s="84">
        <f t="shared" si="48"/>
        <v>0</v>
      </c>
      <c r="AN94" s="84">
        <f t="shared" si="48"/>
        <v>0</v>
      </c>
      <c r="AO94" s="84">
        <f t="shared" si="48"/>
        <v>0</v>
      </c>
      <c r="AP94" s="84">
        <f t="shared" si="48"/>
        <v>0</v>
      </c>
      <c r="AQ94" s="84">
        <f t="shared" si="49"/>
        <v>0</v>
      </c>
      <c r="AR94" s="84">
        <f t="shared" si="49"/>
        <v>0</v>
      </c>
      <c r="AS94" s="84">
        <f t="shared" si="49"/>
        <v>0</v>
      </c>
      <c r="AT94" s="84">
        <f t="shared" si="49"/>
        <v>0</v>
      </c>
      <c r="AU94" s="84">
        <f t="shared" si="49"/>
        <v>0</v>
      </c>
      <c r="AV94" s="84">
        <f t="shared" si="49"/>
        <v>0</v>
      </c>
      <c r="AW94" s="84">
        <f t="shared" si="49"/>
        <v>0</v>
      </c>
      <c r="AX94" s="84">
        <f t="shared" si="49"/>
        <v>0</v>
      </c>
      <c r="AY94" s="84">
        <f t="shared" si="49"/>
        <v>0</v>
      </c>
      <c r="AZ94" s="84">
        <f t="shared" si="49"/>
        <v>0</v>
      </c>
    </row>
    <row r="95" spans="1:52" ht="15.75" x14ac:dyDescent="0.25">
      <c r="A95" s="86">
        <v>77</v>
      </c>
      <c r="B95" s="85">
        <v>4.0999999999999996</v>
      </c>
      <c r="C95" s="84">
        <f t="shared" si="45"/>
        <v>0</v>
      </c>
      <c r="D95" s="84">
        <f t="shared" si="45"/>
        <v>0</v>
      </c>
      <c r="E95" s="84">
        <f t="shared" si="45"/>
        <v>0</v>
      </c>
      <c r="F95" s="84">
        <f t="shared" si="45"/>
        <v>0</v>
      </c>
      <c r="G95" s="84">
        <f t="shared" si="45"/>
        <v>0</v>
      </c>
      <c r="H95" s="84">
        <f t="shared" si="45"/>
        <v>0</v>
      </c>
      <c r="I95" s="84">
        <f t="shared" si="45"/>
        <v>0</v>
      </c>
      <c r="J95" s="84">
        <f t="shared" si="45"/>
        <v>0</v>
      </c>
      <c r="K95" s="84">
        <f t="shared" si="45"/>
        <v>0</v>
      </c>
      <c r="L95" s="84">
        <f t="shared" si="45"/>
        <v>0</v>
      </c>
      <c r="M95" s="84">
        <f t="shared" si="46"/>
        <v>0</v>
      </c>
      <c r="N95" s="84">
        <f t="shared" si="46"/>
        <v>0</v>
      </c>
      <c r="O95" s="84">
        <f t="shared" si="46"/>
        <v>0</v>
      </c>
      <c r="P95" s="84">
        <f t="shared" si="46"/>
        <v>0</v>
      </c>
      <c r="Q95" s="84">
        <f t="shared" si="46"/>
        <v>0</v>
      </c>
      <c r="R95" s="84">
        <f t="shared" si="46"/>
        <v>0</v>
      </c>
      <c r="S95" s="84">
        <f t="shared" si="46"/>
        <v>0</v>
      </c>
      <c r="T95" s="84">
        <f t="shared" si="46"/>
        <v>0</v>
      </c>
      <c r="U95" s="84">
        <f t="shared" si="46"/>
        <v>0</v>
      </c>
      <c r="V95" s="84">
        <f t="shared" si="46"/>
        <v>0</v>
      </c>
      <c r="W95" s="84">
        <f t="shared" si="47"/>
        <v>0</v>
      </c>
      <c r="X95" s="84">
        <f t="shared" si="47"/>
        <v>0</v>
      </c>
      <c r="Y95" s="84">
        <f t="shared" si="47"/>
        <v>0</v>
      </c>
      <c r="Z95" s="84">
        <f t="shared" si="47"/>
        <v>0</v>
      </c>
      <c r="AA95" s="84">
        <f t="shared" si="47"/>
        <v>0</v>
      </c>
      <c r="AB95" s="84">
        <f t="shared" si="47"/>
        <v>0</v>
      </c>
      <c r="AC95" s="84">
        <f t="shared" si="47"/>
        <v>0</v>
      </c>
      <c r="AD95" s="84">
        <f t="shared" si="47"/>
        <v>0</v>
      </c>
      <c r="AE95" s="84">
        <f t="shared" si="47"/>
        <v>0</v>
      </c>
      <c r="AF95" s="84">
        <f t="shared" si="47"/>
        <v>0</v>
      </c>
      <c r="AG95" s="84">
        <f t="shared" si="48"/>
        <v>0</v>
      </c>
      <c r="AH95" s="84">
        <f t="shared" si="48"/>
        <v>0</v>
      </c>
      <c r="AI95" s="84">
        <f t="shared" si="48"/>
        <v>0</v>
      </c>
      <c r="AJ95" s="84">
        <f t="shared" si="48"/>
        <v>0</v>
      </c>
      <c r="AK95" s="84">
        <f t="shared" si="48"/>
        <v>0</v>
      </c>
      <c r="AL95" s="84">
        <f t="shared" si="48"/>
        <v>0</v>
      </c>
      <c r="AM95" s="84">
        <f t="shared" si="48"/>
        <v>0</v>
      </c>
      <c r="AN95" s="84">
        <f t="shared" si="48"/>
        <v>0</v>
      </c>
      <c r="AO95" s="84">
        <f t="shared" si="48"/>
        <v>0</v>
      </c>
      <c r="AP95" s="84">
        <f t="shared" si="48"/>
        <v>0</v>
      </c>
      <c r="AQ95" s="84">
        <f t="shared" si="49"/>
        <v>0</v>
      </c>
      <c r="AR95" s="84">
        <f t="shared" si="49"/>
        <v>0</v>
      </c>
      <c r="AS95" s="84">
        <f t="shared" si="49"/>
        <v>0</v>
      </c>
      <c r="AT95" s="84">
        <f t="shared" si="49"/>
        <v>0</v>
      </c>
      <c r="AU95" s="84">
        <f t="shared" si="49"/>
        <v>0</v>
      </c>
      <c r="AV95" s="84">
        <f t="shared" si="49"/>
        <v>0</v>
      </c>
      <c r="AW95" s="84">
        <f t="shared" si="49"/>
        <v>0</v>
      </c>
      <c r="AX95" s="84">
        <f t="shared" si="49"/>
        <v>0</v>
      </c>
      <c r="AY95" s="84">
        <f t="shared" si="49"/>
        <v>0</v>
      </c>
      <c r="AZ95" s="84">
        <f t="shared" si="49"/>
        <v>0</v>
      </c>
    </row>
    <row r="96" spans="1:52" ht="15.75" x14ac:dyDescent="0.25">
      <c r="A96" s="86">
        <v>78</v>
      </c>
      <c r="B96" s="85">
        <v>4.0999999999999996</v>
      </c>
      <c r="C96" s="84">
        <f t="shared" si="45"/>
        <v>0</v>
      </c>
      <c r="D96" s="84">
        <f t="shared" si="45"/>
        <v>0</v>
      </c>
      <c r="E96" s="84">
        <f t="shared" si="45"/>
        <v>0</v>
      </c>
      <c r="F96" s="84">
        <f t="shared" si="45"/>
        <v>0</v>
      </c>
      <c r="G96" s="84">
        <f t="shared" si="45"/>
        <v>0</v>
      </c>
      <c r="H96" s="84">
        <f t="shared" si="45"/>
        <v>0</v>
      </c>
      <c r="I96" s="84">
        <f t="shared" si="45"/>
        <v>0</v>
      </c>
      <c r="J96" s="84">
        <f t="shared" si="45"/>
        <v>0</v>
      </c>
      <c r="K96" s="84">
        <f t="shared" si="45"/>
        <v>0</v>
      </c>
      <c r="L96" s="84">
        <f t="shared" si="45"/>
        <v>0</v>
      </c>
      <c r="M96" s="84">
        <f t="shared" si="46"/>
        <v>0</v>
      </c>
      <c r="N96" s="84">
        <f t="shared" si="46"/>
        <v>0</v>
      </c>
      <c r="O96" s="84">
        <f t="shared" si="46"/>
        <v>0</v>
      </c>
      <c r="P96" s="84">
        <f t="shared" si="46"/>
        <v>0</v>
      </c>
      <c r="Q96" s="84">
        <f t="shared" si="46"/>
        <v>0</v>
      </c>
      <c r="R96" s="84">
        <f t="shared" si="46"/>
        <v>0</v>
      </c>
      <c r="S96" s="84">
        <f t="shared" si="46"/>
        <v>0</v>
      </c>
      <c r="T96" s="84">
        <f t="shared" si="46"/>
        <v>0</v>
      </c>
      <c r="U96" s="84">
        <f t="shared" si="46"/>
        <v>0</v>
      </c>
      <c r="V96" s="84">
        <f t="shared" si="46"/>
        <v>0</v>
      </c>
      <c r="W96" s="84">
        <f t="shared" si="47"/>
        <v>0</v>
      </c>
      <c r="X96" s="84">
        <f t="shared" si="47"/>
        <v>0</v>
      </c>
      <c r="Y96" s="84">
        <f t="shared" si="47"/>
        <v>0</v>
      </c>
      <c r="Z96" s="84">
        <f t="shared" si="47"/>
        <v>0</v>
      </c>
      <c r="AA96" s="84">
        <f t="shared" si="47"/>
        <v>0</v>
      </c>
      <c r="AB96" s="84">
        <f t="shared" si="47"/>
        <v>0</v>
      </c>
      <c r="AC96" s="84">
        <f t="shared" si="47"/>
        <v>0</v>
      </c>
      <c r="AD96" s="84">
        <f t="shared" si="47"/>
        <v>0</v>
      </c>
      <c r="AE96" s="84">
        <f t="shared" si="47"/>
        <v>0</v>
      </c>
      <c r="AF96" s="84">
        <f t="shared" si="47"/>
        <v>0</v>
      </c>
      <c r="AG96" s="84">
        <f t="shared" si="48"/>
        <v>0</v>
      </c>
      <c r="AH96" s="84">
        <f t="shared" si="48"/>
        <v>0</v>
      </c>
      <c r="AI96" s="84">
        <f t="shared" si="48"/>
        <v>0</v>
      </c>
      <c r="AJ96" s="84">
        <f t="shared" si="48"/>
        <v>0</v>
      </c>
      <c r="AK96" s="84">
        <f t="shared" si="48"/>
        <v>0</v>
      </c>
      <c r="AL96" s="84">
        <f t="shared" si="48"/>
        <v>0</v>
      </c>
      <c r="AM96" s="84">
        <f t="shared" si="48"/>
        <v>0</v>
      </c>
      <c r="AN96" s="84">
        <f t="shared" si="48"/>
        <v>0</v>
      </c>
      <c r="AO96" s="84">
        <f t="shared" si="48"/>
        <v>0</v>
      </c>
      <c r="AP96" s="84">
        <f t="shared" si="48"/>
        <v>0</v>
      </c>
      <c r="AQ96" s="84">
        <f t="shared" si="49"/>
        <v>0</v>
      </c>
      <c r="AR96" s="84">
        <f t="shared" si="49"/>
        <v>0</v>
      </c>
      <c r="AS96" s="84">
        <f t="shared" si="49"/>
        <v>0</v>
      </c>
      <c r="AT96" s="84">
        <f t="shared" si="49"/>
        <v>0</v>
      </c>
      <c r="AU96" s="84">
        <f t="shared" si="49"/>
        <v>0</v>
      </c>
      <c r="AV96" s="84">
        <f t="shared" si="49"/>
        <v>0</v>
      </c>
      <c r="AW96" s="84">
        <f t="shared" si="49"/>
        <v>0</v>
      </c>
      <c r="AX96" s="84">
        <f t="shared" si="49"/>
        <v>0</v>
      </c>
      <c r="AY96" s="84">
        <f t="shared" si="49"/>
        <v>0</v>
      </c>
      <c r="AZ96" s="84">
        <f t="shared" si="49"/>
        <v>0</v>
      </c>
    </row>
    <row r="97" spans="1:52" ht="15.75" x14ac:dyDescent="0.25">
      <c r="A97" s="86">
        <v>79</v>
      </c>
      <c r="B97" s="85">
        <v>4.0999999999999996</v>
      </c>
      <c r="C97" s="84">
        <f t="shared" si="45"/>
        <v>0</v>
      </c>
      <c r="D97" s="84">
        <f t="shared" si="45"/>
        <v>0</v>
      </c>
      <c r="E97" s="84">
        <f t="shared" si="45"/>
        <v>0</v>
      </c>
      <c r="F97" s="84">
        <f t="shared" si="45"/>
        <v>0</v>
      </c>
      <c r="G97" s="84">
        <f t="shared" si="45"/>
        <v>0</v>
      </c>
      <c r="H97" s="84">
        <f t="shared" si="45"/>
        <v>0</v>
      </c>
      <c r="I97" s="84">
        <f t="shared" si="45"/>
        <v>0</v>
      </c>
      <c r="J97" s="84">
        <f t="shared" si="45"/>
        <v>0</v>
      </c>
      <c r="K97" s="84">
        <f t="shared" si="45"/>
        <v>0</v>
      </c>
      <c r="L97" s="84">
        <f t="shared" si="45"/>
        <v>0</v>
      </c>
      <c r="M97" s="84">
        <f t="shared" si="46"/>
        <v>0</v>
      </c>
      <c r="N97" s="84">
        <f t="shared" si="46"/>
        <v>0</v>
      </c>
      <c r="O97" s="84">
        <f t="shared" si="46"/>
        <v>0</v>
      </c>
      <c r="P97" s="84">
        <f t="shared" si="46"/>
        <v>0</v>
      </c>
      <c r="Q97" s="84">
        <f t="shared" si="46"/>
        <v>0</v>
      </c>
      <c r="R97" s="84">
        <f t="shared" si="46"/>
        <v>0</v>
      </c>
      <c r="S97" s="84">
        <f t="shared" si="46"/>
        <v>0</v>
      </c>
      <c r="T97" s="84">
        <f t="shared" si="46"/>
        <v>0</v>
      </c>
      <c r="U97" s="84">
        <f t="shared" si="46"/>
        <v>0</v>
      </c>
      <c r="V97" s="84">
        <f t="shared" si="46"/>
        <v>0</v>
      </c>
      <c r="W97" s="84">
        <f t="shared" si="47"/>
        <v>0</v>
      </c>
      <c r="X97" s="84">
        <f t="shared" si="47"/>
        <v>0</v>
      </c>
      <c r="Y97" s="84">
        <f t="shared" si="47"/>
        <v>0</v>
      </c>
      <c r="Z97" s="84">
        <f t="shared" si="47"/>
        <v>0</v>
      </c>
      <c r="AA97" s="84">
        <f t="shared" si="47"/>
        <v>0</v>
      </c>
      <c r="AB97" s="84">
        <f t="shared" si="47"/>
        <v>0</v>
      </c>
      <c r="AC97" s="84">
        <f t="shared" si="47"/>
        <v>0</v>
      </c>
      <c r="AD97" s="84">
        <f t="shared" si="47"/>
        <v>0</v>
      </c>
      <c r="AE97" s="84">
        <f t="shared" si="47"/>
        <v>0</v>
      </c>
      <c r="AF97" s="84">
        <f t="shared" si="47"/>
        <v>0</v>
      </c>
      <c r="AG97" s="84">
        <f t="shared" si="48"/>
        <v>0</v>
      </c>
      <c r="AH97" s="84">
        <f t="shared" si="48"/>
        <v>0</v>
      </c>
      <c r="AI97" s="84">
        <f t="shared" si="48"/>
        <v>0</v>
      </c>
      <c r="AJ97" s="84">
        <f t="shared" si="48"/>
        <v>0</v>
      </c>
      <c r="AK97" s="84">
        <f t="shared" si="48"/>
        <v>0</v>
      </c>
      <c r="AL97" s="84">
        <f t="shared" si="48"/>
        <v>0</v>
      </c>
      <c r="AM97" s="84">
        <f t="shared" si="48"/>
        <v>0</v>
      </c>
      <c r="AN97" s="84">
        <f t="shared" si="48"/>
        <v>0</v>
      </c>
      <c r="AO97" s="84">
        <f t="shared" si="48"/>
        <v>0</v>
      </c>
      <c r="AP97" s="84">
        <f t="shared" si="48"/>
        <v>0</v>
      </c>
      <c r="AQ97" s="84">
        <f t="shared" si="49"/>
        <v>0</v>
      </c>
      <c r="AR97" s="84">
        <f t="shared" si="49"/>
        <v>0</v>
      </c>
      <c r="AS97" s="84">
        <f t="shared" si="49"/>
        <v>0</v>
      </c>
      <c r="AT97" s="84">
        <f t="shared" si="49"/>
        <v>0</v>
      </c>
      <c r="AU97" s="84">
        <f t="shared" si="49"/>
        <v>0</v>
      </c>
      <c r="AV97" s="84">
        <f t="shared" si="49"/>
        <v>0</v>
      </c>
      <c r="AW97" s="84">
        <f t="shared" si="49"/>
        <v>0</v>
      </c>
      <c r="AX97" s="84">
        <f t="shared" si="49"/>
        <v>0</v>
      </c>
      <c r="AY97" s="84">
        <f t="shared" si="49"/>
        <v>0</v>
      </c>
      <c r="AZ97" s="84">
        <f t="shared" si="49"/>
        <v>0</v>
      </c>
    </row>
    <row r="98" spans="1:52" ht="15.75" x14ac:dyDescent="0.25">
      <c r="A98" s="86">
        <v>80</v>
      </c>
      <c r="B98" s="85">
        <v>4.0999999999999996</v>
      </c>
      <c r="C98" s="84">
        <f t="shared" ref="C98:L108" si="50">IF(( (ABS(ABS(C$10)-$A98)))&lt;1,$B98,0)</f>
        <v>0</v>
      </c>
      <c r="D98" s="84">
        <f t="shared" si="50"/>
        <v>0</v>
      </c>
      <c r="E98" s="84">
        <f t="shared" si="50"/>
        <v>0</v>
      </c>
      <c r="F98" s="84">
        <f t="shared" si="50"/>
        <v>0</v>
      </c>
      <c r="G98" s="84">
        <f t="shared" si="50"/>
        <v>0</v>
      </c>
      <c r="H98" s="84">
        <f t="shared" si="50"/>
        <v>0</v>
      </c>
      <c r="I98" s="84">
        <f t="shared" si="50"/>
        <v>0</v>
      </c>
      <c r="J98" s="84">
        <f t="shared" si="50"/>
        <v>0</v>
      </c>
      <c r="K98" s="84">
        <f t="shared" si="50"/>
        <v>0</v>
      </c>
      <c r="L98" s="84">
        <f t="shared" si="50"/>
        <v>0</v>
      </c>
      <c r="M98" s="84">
        <f t="shared" ref="M98:V108" si="51">IF(( (ABS(ABS(M$10)-$A98)))&lt;1,$B98,0)</f>
        <v>0</v>
      </c>
      <c r="N98" s="84">
        <f t="shared" si="51"/>
        <v>0</v>
      </c>
      <c r="O98" s="84">
        <f t="shared" si="51"/>
        <v>0</v>
      </c>
      <c r="P98" s="84">
        <f t="shared" si="51"/>
        <v>0</v>
      </c>
      <c r="Q98" s="84">
        <f t="shared" si="51"/>
        <v>0</v>
      </c>
      <c r="R98" s="84">
        <f t="shared" si="51"/>
        <v>0</v>
      </c>
      <c r="S98" s="84">
        <f t="shared" si="51"/>
        <v>0</v>
      </c>
      <c r="T98" s="84">
        <f t="shared" si="51"/>
        <v>0</v>
      </c>
      <c r="U98" s="84">
        <f t="shared" si="51"/>
        <v>0</v>
      </c>
      <c r="V98" s="84">
        <f t="shared" si="51"/>
        <v>0</v>
      </c>
      <c r="W98" s="84">
        <f t="shared" ref="W98:AF108" si="52">IF(( (ABS(ABS(W$10)-$A98)))&lt;1,$B98,0)</f>
        <v>0</v>
      </c>
      <c r="X98" s="84">
        <f t="shared" si="52"/>
        <v>0</v>
      </c>
      <c r="Y98" s="84">
        <f t="shared" si="52"/>
        <v>0</v>
      </c>
      <c r="Z98" s="84">
        <f t="shared" si="52"/>
        <v>0</v>
      </c>
      <c r="AA98" s="84">
        <f t="shared" si="52"/>
        <v>0</v>
      </c>
      <c r="AB98" s="84">
        <f t="shared" si="52"/>
        <v>0</v>
      </c>
      <c r="AC98" s="84">
        <f t="shared" si="52"/>
        <v>0</v>
      </c>
      <c r="AD98" s="84">
        <f t="shared" si="52"/>
        <v>0</v>
      </c>
      <c r="AE98" s="84">
        <f t="shared" si="52"/>
        <v>0</v>
      </c>
      <c r="AF98" s="84">
        <f t="shared" si="52"/>
        <v>0</v>
      </c>
      <c r="AG98" s="84">
        <f t="shared" ref="AG98:AP108" si="53">IF(( (ABS(ABS(AG$10)-$A98)))&lt;1,$B98,0)</f>
        <v>0</v>
      </c>
      <c r="AH98" s="84">
        <f t="shared" si="53"/>
        <v>0</v>
      </c>
      <c r="AI98" s="84">
        <f t="shared" si="53"/>
        <v>0</v>
      </c>
      <c r="AJ98" s="84">
        <f t="shared" si="53"/>
        <v>0</v>
      </c>
      <c r="AK98" s="84">
        <f t="shared" si="53"/>
        <v>0</v>
      </c>
      <c r="AL98" s="84">
        <f t="shared" si="53"/>
        <v>0</v>
      </c>
      <c r="AM98" s="84">
        <f t="shared" si="53"/>
        <v>0</v>
      </c>
      <c r="AN98" s="84">
        <f t="shared" si="53"/>
        <v>0</v>
      </c>
      <c r="AO98" s="84">
        <f t="shared" si="53"/>
        <v>0</v>
      </c>
      <c r="AP98" s="84">
        <f t="shared" si="53"/>
        <v>0</v>
      </c>
      <c r="AQ98" s="84">
        <f t="shared" ref="AQ98:AZ108" si="54">IF(( (ABS(ABS(AQ$10)-$A98)))&lt;1,$B98,0)</f>
        <v>0</v>
      </c>
      <c r="AR98" s="84">
        <f t="shared" si="54"/>
        <v>0</v>
      </c>
      <c r="AS98" s="84">
        <f t="shared" si="54"/>
        <v>0</v>
      </c>
      <c r="AT98" s="84">
        <f t="shared" si="54"/>
        <v>0</v>
      </c>
      <c r="AU98" s="84">
        <f t="shared" si="54"/>
        <v>0</v>
      </c>
      <c r="AV98" s="84">
        <f t="shared" si="54"/>
        <v>0</v>
      </c>
      <c r="AW98" s="84">
        <f t="shared" si="54"/>
        <v>0</v>
      </c>
      <c r="AX98" s="84">
        <f t="shared" si="54"/>
        <v>0</v>
      </c>
      <c r="AY98" s="84">
        <f t="shared" si="54"/>
        <v>0</v>
      </c>
      <c r="AZ98" s="84">
        <f t="shared" si="54"/>
        <v>0</v>
      </c>
    </row>
    <row r="99" spans="1:52" ht="15.75" x14ac:dyDescent="0.25">
      <c r="A99" s="86">
        <v>81</v>
      </c>
      <c r="B99" s="85">
        <v>4.0999999999999996</v>
      </c>
      <c r="C99" s="84">
        <f t="shared" si="50"/>
        <v>0</v>
      </c>
      <c r="D99" s="84">
        <f t="shared" si="50"/>
        <v>0</v>
      </c>
      <c r="E99" s="84">
        <f t="shared" si="50"/>
        <v>0</v>
      </c>
      <c r="F99" s="84">
        <f t="shared" si="50"/>
        <v>0</v>
      </c>
      <c r="G99" s="84">
        <f t="shared" si="50"/>
        <v>0</v>
      </c>
      <c r="H99" s="84">
        <f t="shared" si="50"/>
        <v>0</v>
      </c>
      <c r="I99" s="84">
        <f t="shared" si="50"/>
        <v>0</v>
      </c>
      <c r="J99" s="84">
        <f t="shared" si="50"/>
        <v>0</v>
      </c>
      <c r="K99" s="84">
        <f t="shared" si="50"/>
        <v>0</v>
      </c>
      <c r="L99" s="84">
        <f t="shared" si="50"/>
        <v>0</v>
      </c>
      <c r="M99" s="84">
        <f t="shared" si="51"/>
        <v>0</v>
      </c>
      <c r="N99" s="84">
        <f t="shared" si="51"/>
        <v>0</v>
      </c>
      <c r="O99" s="84">
        <f t="shared" si="51"/>
        <v>0</v>
      </c>
      <c r="P99" s="84">
        <f t="shared" si="51"/>
        <v>0</v>
      </c>
      <c r="Q99" s="84">
        <f t="shared" si="51"/>
        <v>0</v>
      </c>
      <c r="R99" s="84">
        <f t="shared" si="51"/>
        <v>0</v>
      </c>
      <c r="S99" s="84">
        <f t="shared" si="51"/>
        <v>0</v>
      </c>
      <c r="T99" s="84">
        <f t="shared" si="51"/>
        <v>0</v>
      </c>
      <c r="U99" s="84">
        <f t="shared" si="51"/>
        <v>0</v>
      </c>
      <c r="V99" s="84">
        <f t="shared" si="51"/>
        <v>0</v>
      </c>
      <c r="W99" s="84">
        <f t="shared" si="52"/>
        <v>0</v>
      </c>
      <c r="X99" s="84">
        <f t="shared" si="52"/>
        <v>0</v>
      </c>
      <c r="Y99" s="84">
        <f t="shared" si="52"/>
        <v>0</v>
      </c>
      <c r="Z99" s="84">
        <f t="shared" si="52"/>
        <v>0</v>
      </c>
      <c r="AA99" s="84">
        <f t="shared" si="52"/>
        <v>0</v>
      </c>
      <c r="AB99" s="84">
        <f t="shared" si="52"/>
        <v>0</v>
      </c>
      <c r="AC99" s="84">
        <f t="shared" si="52"/>
        <v>0</v>
      </c>
      <c r="AD99" s="84">
        <f t="shared" si="52"/>
        <v>0</v>
      </c>
      <c r="AE99" s="84">
        <f t="shared" si="52"/>
        <v>0</v>
      </c>
      <c r="AF99" s="84">
        <f t="shared" si="52"/>
        <v>0</v>
      </c>
      <c r="AG99" s="84">
        <f t="shared" si="53"/>
        <v>0</v>
      </c>
      <c r="AH99" s="84">
        <f t="shared" si="53"/>
        <v>0</v>
      </c>
      <c r="AI99" s="84">
        <f t="shared" si="53"/>
        <v>0</v>
      </c>
      <c r="AJ99" s="84">
        <f t="shared" si="53"/>
        <v>0</v>
      </c>
      <c r="AK99" s="84">
        <f t="shared" si="53"/>
        <v>0</v>
      </c>
      <c r="AL99" s="84">
        <f t="shared" si="53"/>
        <v>0</v>
      </c>
      <c r="AM99" s="84">
        <f t="shared" si="53"/>
        <v>0</v>
      </c>
      <c r="AN99" s="84">
        <f t="shared" si="53"/>
        <v>0</v>
      </c>
      <c r="AO99" s="84">
        <f t="shared" si="53"/>
        <v>0</v>
      </c>
      <c r="AP99" s="84">
        <f t="shared" si="53"/>
        <v>0</v>
      </c>
      <c r="AQ99" s="84">
        <f t="shared" si="54"/>
        <v>0</v>
      </c>
      <c r="AR99" s="84">
        <f t="shared" si="54"/>
        <v>0</v>
      </c>
      <c r="AS99" s="84">
        <f t="shared" si="54"/>
        <v>0</v>
      </c>
      <c r="AT99" s="84">
        <f t="shared" si="54"/>
        <v>0</v>
      </c>
      <c r="AU99" s="84">
        <f t="shared" si="54"/>
        <v>0</v>
      </c>
      <c r="AV99" s="84">
        <f t="shared" si="54"/>
        <v>0</v>
      </c>
      <c r="AW99" s="84">
        <f t="shared" si="54"/>
        <v>0</v>
      </c>
      <c r="AX99" s="84">
        <f t="shared" si="54"/>
        <v>0</v>
      </c>
      <c r="AY99" s="84">
        <f t="shared" si="54"/>
        <v>0</v>
      </c>
      <c r="AZ99" s="84">
        <f t="shared" si="54"/>
        <v>0</v>
      </c>
    </row>
    <row r="100" spans="1:52" ht="15.75" x14ac:dyDescent="0.25">
      <c r="A100" s="86">
        <v>82</v>
      </c>
      <c r="B100" s="85">
        <v>4.0999999999999996</v>
      </c>
      <c r="C100" s="84">
        <f t="shared" si="50"/>
        <v>0</v>
      </c>
      <c r="D100" s="84">
        <f t="shared" si="50"/>
        <v>0</v>
      </c>
      <c r="E100" s="84">
        <f t="shared" si="50"/>
        <v>0</v>
      </c>
      <c r="F100" s="84">
        <f t="shared" si="50"/>
        <v>0</v>
      </c>
      <c r="G100" s="84">
        <f t="shared" si="50"/>
        <v>0</v>
      </c>
      <c r="H100" s="84">
        <f t="shared" si="50"/>
        <v>0</v>
      </c>
      <c r="I100" s="84">
        <f t="shared" si="50"/>
        <v>0</v>
      </c>
      <c r="J100" s="84">
        <f t="shared" si="50"/>
        <v>0</v>
      </c>
      <c r="K100" s="84">
        <f t="shared" si="50"/>
        <v>0</v>
      </c>
      <c r="L100" s="84">
        <f t="shared" si="50"/>
        <v>0</v>
      </c>
      <c r="M100" s="84">
        <f t="shared" si="51"/>
        <v>0</v>
      </c>
      <c r="N100" s="84">
        <f t="shared" si="51"/>
        <v>0</v>
      </c>
      <c r="O100" s="84">
        <f t="shared" si="51"/>
        <v>0</v>
      </c>
      <c r="P100" s="84">
        <f t="shared" si="51"/>
        <v>0</v>
      </c>
      <c r="Q100" s="84">
        <f t="shared" si="51"/>
        <v>0</v>
      </c>
      <c r="R100" s="84">
        <f t="shared" si="51"/>
        <v>0</v>
      </c>
      <c r="S100" s="84">
        <f t="shared" si="51"/>
        <v>0</v>
      </c>
      <c r="T100" s="84">
        <f t="shared" si="51"/>
        <v>0</v>
      </c>
      <c r="U100" s="84">
        <f t="shared" si="51"/>
        <v>0</v>
      </c>
      <c r="V100" s="84">
        <f t="shared" si="51"/>
        <v>0</v>
      </c>
      <c r="W100" s="84">
        <f t="shared" si="52"/>
        <v>0</v>
      </c>
      <c r="X100" s="84">
        <f t="shared" si="52"/>
        <v>0</v>
      </c>
      <c r="Y100" s="84">
        <f t="shared" si="52"/>
        <v>0</v>
      </c>
      <c r="Z100" s="84">
        <f t="shared" si="52"/>
        <v>0</v>
      </c>
      <c r="AA100" s="84">
        <f t="shared" si="52"/>
        <v>0</v>
      </c>
      <c r="AB100" s="84">
        <f t="shared" si="52"/>
        <v>0</v>
      </c>
      <c r="AC100" s="84">
        <f t="shared" si="52"/>
        <v>0</v>
      </c>
      <c r="AD100" s="84">
        <f t="shared" si="52"/>
        <v>0</v>
      </c>
      <c r="AE100" s="84">
        <f t="shared" si="52"/>
        <v>0</v>
      </c>
      <c r="AF100" s="84">
        <f t="shared" si="52"/>
        <v>0</v>
      </c>
      <c r="AG100" s="84">
        <f t="shared" si="53"/>
        <v>0</v>
      </c>
      <c r="AH100" s="84">
        <f t="shared" si="53"/>
        <v>0</v>
      </c>
      <c r="AI100" s="84">
        <f t="shared" si="53"/>
        <v>0</v>
      </c>
      <c r="AJ100" s="84">
        <f t="shared" si="53"/>
        <v>0</v>
      </c>
      <c r="AK100" s="84">
        <f t="shared" si="53"/>
        <v>0</v>
      </c>
      <c r="AL100" s="84">
        <f t="shared" si="53"/>
        <v>0</v>
      </c>
      <c r="AM100" s="84">
        <f t="shared" si="53"/>
        <v>0</v>
      </c>
      <c r="AN100" s="84">
        <f t="shared" si="53"/>
        <v>0</v>
      </c>
      <c r="AO100" s="84">
        <f t="shared" si="53"/>
        <v>0</v>
      </c>
      <c r="AP100" s="84">
        <f t="shared" si="53"/>
        <v>0</v>
      </c>
      <c r="AQ100" s="84">
        <f t="shared" si="54"/>
        <v>0</v>
      </c>
      <c r="AR100" s="84">
        <f t="shared" si="54"/>
        <v>0</v>
      </c>
      <c r="AS100" s="84">
        <f t="shared" si="54"/>
        <v>0</v>
      </c>
      <c r="AT100" s="84">
        <f t="shared" si="54"/>
        <v>0</v>
      </c>
      <c r="AU100" s="84">
        <f t="shared" si="54"/>
        <v>0</v>
      </c>
      <c r="AV100" s="84">
        <f t="shared" si="54"/>
        <v>0</v>
      </c>
      <c r="AW100" s="84">
        <f t="shared" si="54"/>
        <v>0</v>
      </c>
      <c r="AX100" s="84">
        <f t="shared" si="54"/>
        <v>0</v>
      </c>
      <c r="AY100" s="84">
        <f t="shared" si="54"/>
        <v>0</v>
      </c>
      <c r="AZ100" s="84">
        <f t="shared" si="54"/>
        <v>0</v>
      </c>
    </row>
    <row r="101" spans="1:52" ht="15.75" x14ac:dyDescent="0.25">
      <c r="A101" s="86">
        <v>83</v>
      </c>
      <c r="B101" s="85">
        <v>4.0999999999999996</v>
      </c>
      <c r="C101" s="84">
        <f t="shared" si="50"/>
        <v>0</v>
      </c>
      <c r="D101" s="84">
        <f t="shared" si="50"/>
        <v>0</v>
      </c>
      <c r="E101" s="84">
        <f t="shared" si="50"/>
        <v>0</v>
      </c>
      <c r="F101" s="84">
        <f t="shared" si="50"/>
        <v>0</v>
      </c>
      <c r="G101" s="84">
        <f t="shared" si="50"/>
        <v>0</v>
      </c>
      <c r="H101" s="84">
        <f t="shared" si="50"/>
        <v>0</v>
      </c>
      <c r="I101" s="84">
        <f t="shared" si="50"/>
        <v>0</v>
      </c>
      <c r="J101" s="84">
        <f t="shared" si="50"/>
        <v>0</v>
      </c>
      <c r="K101" s="84">
        <f t="shared" si="50"/>
        <v>0</v>
      </c>
      <c r="L101" s="84">
        <f t="shared" si="50"/>
        <v>0</v>
      </c>
      <c r="M101" s="84">
        <f t="shared" si="51"/>
        <v>0</v>
      </c>
      <c r="N101" s="84">
        <f t="shared" si="51"/>
        <v>0</v>
      </c>
      <c r="O101" s="84">
        <f t="shared" si="51"/>
        <v>0</v>
      </c>
      <c r="P101" s="84">
        <f t="shared" si="51"/>
        <v>0</v>
      </c>
      <c r="Q101" s="84">
        <f t="shared" si="51"/>
        <v>0</v>
      </c>
      <c r="R101" s="84">
        <f t="shared" si="51"/>
        <v>0</v>
      </c>
      <c r="S101" s="84">
        <f t="shared" si="51"/>
        <v>0</v>
      </c>
      <c r="T101" s="84">
        <f t="shared" si="51"/>
        <v>0</v>
      </c>
      <c r="U101" s="84">
        <f t="shared" si="51"/>
        <v>0</v>
      </c>
      <c r="V101" s="84">
        <f t="shared" si="51"/>
        <v>0</v>
      </c>
      <c r="W101" s="84">
        <f t="shared" si="52"/>
        <v>0</v>
      </c>
      <c r="X101" s="84">
        <f t="shared" si="52"/>
        <v>0</v>
      </c>
      <c r="Y101" s="84">
        <f t="shared" si="52"/>
        <v>0</v>
      </c>
      <c r="Z101" s="84">
        <f t="shared" si="52"/>
        <v>0</v>
      </c>
      <c r="AA101" s="84">
        <f t="shared" si="52"/>
        <v>0</v>
      </c>
      <c r="AB101" s="84">
        <f t="shared" si="52"/>
        <v>0</v>
      </c>
      <c r="AC101" s="84">
        <f t="shared" si="52"/>
        <v>0</v>
      </c>
      <c r="AD101" s="84">
        <f t="shared" si="52"/>
        <v>0</v>
      </c>
      <c r="AE101" s="84">
        <f t="shared" si="52"/>
        <v>0</v>
      </c>
      <c r="AF101" s="84">
        <f t="shared" si="52"/>
        <v>0</v>
      </c>
      <c r="AG101" s="84">
        <f t="shared" si="53"/>
        <v>0</v>
      </c>
      <c r="AH101" s="84">
        <f t="shared" si="53"/>
        <v>0</v>
      </c>
      <c r="AI101" s="84">
        <f t="shared" si="53"/>
        <v>0</v>
      </c>
      <c r="AJ101" s="84">
        <f t="shared" si="53"/>
        <v>0</v>
      </c>
      <c r="AK101" s="84">
        <f t="shared" si="53"/>
        <v>0</v>
      </c>
      <c r="AL101" s="84">
        <f t="shared" si="53"/>
        <v>0</v>
      </c>
      <c r="AM101" s="84">
        <f t="shared" si="53"/>
        <v>0</v>
      </c>
      <c r="AN101" s="84">
        <f t="shared" si="53"/>
        <v>0</v>
      </c>
      <c r="AO101" s="84">
        <f t="shared" si="53"/>
        <v>0</v>
      </c>
      <c r="AP101" s="84">
        <f t="shared" si="53"/>
        <v>0</v>
      </c>
      <c r="AQ101" s="84">
        <f t="shared" si="54"/>
        <v>0</v>
      </c>
      <c r="AR101" s="84">
        <f t="shared" si="54"/>
        <v>0</v>
      </c>
      <c r="AS101" s="84">
        <f t="shared" si="54"/>
        <v>0</v>
      </c>
      <c r="AT101" s="84">
        <f t="shared" si="54"/>
        <v>0</v>
      </c>
      <c r="AU101" s="84">
        <f t="shared" si="54"/>
        <v>0</v>
      </c>
      <c r="AV101" s="84">
        <f t="shared" si="54"/>
        <v>0</v>
      </c>
      <c r="AW101" s="84">
        <f t="shared" si="54"/>
        <v>0</v>
      </c>
      <c r="AX101" s="84">
        <f t="shared" si="54"/>
        <v>0</v>
      </c>
      <c r="AY101" s="84">
        <f t="shared" si="54"/>
        <v>0</v>
      </c>
      <c r="AZ101" s="84">
        <f t="shared" si="54"/>
        <v>0</v>
      </c>
    </row>
    <row r="102" spans="1:52" ht="15.75" x14ac:dyDescent="0.25">
      <c r="A102" s="86">
        <v>84</v>
      </c>
      <c r="B102" s="85">
        <v>4.0999999999999996</v>
      </c>
      <c r="C102" s="84">
        <f t="shared" si="50"/>
        <v>0</v>
      </c>
      <c r="D102" s="84">
        <f t="shared" si="50"/>
        <v>0</v>
      </c>
      <c r="E102" s="84">
        <f t="shared" si="50"/>
        <v>0</v>
      </c>
      <c r="F102" s="84">
        <f t="shared" si="50"/>
        <v>0</v>
      </c>
      <c r="G102" s="84">
        <f t="shared" si="50"/>
        <v>0</v>
      </c>
      <c r="H102" s="84">
        <f t="shared" si="50"/>
        <v>0</v>
      </c>
      <c r="I102" s="84">
        <f t="shared" si="50"/>
        <v>0</v>
      </c>
      <c r="J102" s="84">
        <f t="shared" si="50"/>
        <v>0</v>
      </c>
      <c r="K102" s="84">
        <f t="shared" si="50"/>
        <v>0</v>
      </c>
      <c r="L102" s="84">
        <f t="shared" si="50"/>
        <v>0</v>
      </c>
      <c r="M102" s="84">
        <f t="shared" si="51"/>
        <v>0</v>
      </c>
      <c r="N102" s="84">
        <f t="shared" si="51"/>
        <v>0</v>
      </c>
      <c r="O102" s="84">
        <f t="shared" si="51"/>
        <v>0</v>
      </c>
      <c r="P102" s="84">
        <f t="shared" si="51"/>
        <v>0</v>
      </c>
      <c r="Q102" s="84">
        <f t="shared" si="51"/>
        <v>0</v>
      </c>
      <c r="R102" s="84">
        <f t="shared" si="51"/>
        <v>0</v>
      </c>
      <c r="S102" s="84">
        <f t="shared" si="51"/>
        <v>0</v>
      </c>
      <c r="T102" s="84">
        <f t="shared" si="51"/>
        <v>0</v>
      </c>
      <c r="U102" s="84">
        <f t="shared" si="51"/>
        <v>0</v>
      </c>
      <c r="V102" s="84">
        <f t="shared" si="51"/>
        <v>0</v>
      </c>
      <c r="W102" s="84">
        <f t="shared" si="52"/>
        <v>0</v>
      </c>
      <c r="X102" s="84">
        <f t="shared" si="52"/>
        <v>0</v>
      </c>
      <c r="Y102" s="84">
        <f t="shared" si="52"/>
        <v>0</v>
      </c>
      <c r="Z102" s="84">
        <f t="shared" si="52"/>
        <v>0</v>
      </c>
      <c r="AA102" s="84">
        <f t="shared" si="52"/>
        <v>0</v>
      </c>
      <c r="AB102" s="84">
        <f t="shared" si="52"/>
        <v>0</v>
      </c>
      <c r="AC102" s="84">
        <f t="shared" si="52"/>
        <v>0</v>
      </c>
      <c r="AD102" s="84">
        <f t="shared" si="52"/>
        <v>0</v>
      </c>
      <c r="AE102" s="84">
        <f t="shared" si="52"/>
        <v>0</v>
      </c>
      <c r="AF102" s="84">
        <f t="shared" si="52"/>
        <v>0</v>
      </c>
      <c r="AG102" s="84">
        <f t="shared" si="53"/>
        <v>0</v>
      </c>
      <c r="AH102" s="84">
        <f t="shared" si="53"/>
        <v>0</v>
      </c>
      <c r="AI102" s="84">
        <f t="shared" si="53"/>
        <v>0</v>
      </c>
      <c r="AJ102" s="84">
        <f t="shared" si="53"/>
        <v>0</v>
      </c>
      <c r="AK102" s="84">
        <f t="shared" si="53"/>
        <v>0</v>
      </c>
      <c r="AL102" s="84">
        <f t="shared" si="53"/>
        <v>0</v>
      </c>
      <c r="AM102" s="84">
        <f t="shared" si="53"/>
        <v>0</v>
      </c>
      <c r="AN102" s="84">
        <f t="shared" si="53"/>
        <v>0</v>
      </c>
      <c r="AO102" s="84">
        <f t="shared" si="53"/>
        <v>0</v>
      </c>
      <c r="AP102" s="84">
        <f t="shared" si="53"/>
        <v>0</v>
      </c>
      <c r="AQ102" s="84">
        <f t="shared" si="54"/>
        <v>0</v>
      </c>
      <c r="AR102" s="84">
        <f t="shared" si="54"/>
        <v>0</v>
      </c>
      <c r="AS102" s="84">
        <f t="shared" si="54"/>
        <v>0</v>
      </c>
      <c r="AT102" s="84">
        <f t="shared" si="54"/>
        <v>0</v>
      </c>
      <c r="AU102" s="84">
        <f t="shared" si="54"/>
        <v>0</v>
      </c>
      <c r="AV102" s="84">
        <f t="shared" si="54"/>
        <v>0</v>
      </c>
      <c r="AW102" s="84">
        <f t="shared" si="54"/>
        <v>0</v>
      </c>
      <c r="AX102" s="84">
        <f t="shared" si="54"/>
        <v>0</v>
      </c>
      <c r="AY102" s="84">
        <f t="shared" si="54"/>
        <v>0</v>
      </c>
      <c r="AZ102" s="84">
        <f t="shared" si="54"/>
        <v>0</v>
      </c>
    </row>
    <row r="103" spans="1:52" ht="15.75" x14ac:dyDescent="0.25">
      <c r="A103" s="86">
        <v>85</v>
      </c>
      <c r="B103" s="85">
        <v>4.0999999999999996</v>
      </c>
      <c r="C103" s="84">
        <f t="shared" si="50"/>
        <v>0</v>
      </c>
      <c r="D103" s="84">
        <f t="shared" si="50"/>
        <v>0</v>
      </c>
      <c r="E103" s="84">
        <f t="shared" si="50"/>
        <v>0</v>
      </c>
      <c r="F103" s="84">
        <f t="shared" si="50"/>
        <v>0</v>
      </c>
      <c r="G103" s="84">
        <f t="shared" si="50"/>
        <v>0</v>
      </c>
      <c r="H103" s="84">
        <f t="shared" si="50"/>
        <v>0</v>
      </c>
      <c r="I103" s="84">
        <f t="shared" si="50"/>
        <v>0</v>
      </c>
      <c r="J103" s="84">
        <f t="shared" si="50"/>
        <v>0</v>
      </c>
      <c r="K103" s="84">
        <f t="shared" si="50"/>
        <v>0</v>
      </c>
      <c r="L103" s="84">
        <f t="shared" si="50"/>
        <v>0</v>
      </c>
      <c r="M103" s="84">
        <f t="shared" si="51"/>
        <v>0</v>
      </c>
      <c r="N103" s="84">
        <f t="shared" si="51"/>
        <v>0</v>
      </c>
      <c r="O103" s="84">
        <f t="shared" si="51"/>
        <v>0</v>
      </c>
      <c r="P103" s="84">
        <f t="shared" si="51"/>
        <v>0</v>
      </c>
      <c r="Q103" s="84">
        <f t="shared" si="51"/>
        <v>0</v>
      </c>
      <c r="R103" s="84">
        <f t="shared" si="51"/>
        <v>0</v>
      </c>
      <c r="S103" s="84">
        <f t="shared" si="51"/>
        <v>0</v>
      </c>
      <c r="T103" s="84">
        <f t="shared" si="51"/>
        <v>0</v>
      </c>
      <c r="U103" s="84">
        <f t="shared" si="51"/>
        <v>0</v>
      </c>
      <c r="V103" s="84">
        <f t="shared" si="51"/>
        <v>0</v>
      </c>
      <c r="W103" s="84">
        <f t="shared" si="52"/>
        <v>0</v>
      </c>
      <c r="X103" s="84">
        <f t="shared" si="52"/>
        <v>0</v>
      </c>
      <c r="Y103" s="84">
        <f t="shared" si="52"/>
        <v>0</v>
      </c>
      <c r="Z103" s="84">
        <f t="shared" si="52"/>
        <v>0</v>
      </c>
      <c r="AA103" s="84">
        <f t="shared" si="52"/>
        <v>0</v>
      </c>
      <c r="AB103" s="84">
        <f t="shared" si="52"/>
        <v>0</v>
      </c>
      <c r="AC103" s="84">
        <f t="shared" si="52"/>
        <v>0</v>
      </c>
      <c r="AD103" s="84">
        <f t="shared" si="52"/>
        <v>0</v>
      </c>
      <c r="AE103" s="84">
        <f t="shared" si="52"/>
        <v>0</v>
      </c>
      <c r="AF103" s="84">
        <f t="shared" si="52"/>
        <v>0</v>
      </c>
      <c r="AG103" s="84">
        <f t="shared" si="53"/>
        <v>0</v>
      </c>
      <c r="AH103" s="84">
        <f t="shared" si="53"/>
        <v>0</v>
      </c>
      <c r="AI103" s="84">
        <f t="shared" si="53"/>
        <v>0</v>
      </c>
      <c r="AJ103" s="84">
        <f t="shared" si="53"/>
        <v>0</v>
      </c>
      <c r="AK103" s="84">
        <f t="shared" si="53"/>
        <v>0</v>
      </c>
      <c r="AL103" s="84">
        <f t="shared" si="53"/>
        <v>0</v>
      </c>
      <c r="AM103" s="84">
        <f t="shared" si="53"/>
        <v>0</v>
      </c>
      <c r="AN103" s="84">
        <f t="shared" si="53"/>
        <v>0</v>
      </c>
      <c r="AO103" s="84">
        <f t="shared" si="53"/>
        <v>0</v>
      </c>
      <c r="AP103" s="84">
        <f t="shared" si="53"/>
        <v>0</v>
      </c>
      <c r="AQ103" s="84">
        <f t="shared" si="54"/>
        <v>0</v>
      </c>
      <c r="AR103" s="84">
        <f t="shared" si="54"/>
        <v>0</v>
      </c>
      <c r="AS103" s="84">
        <f t="shared" si="54"/>
        <v>0</v>
      </c>
      <c r="AT103" s="84">
        <f t="shared" si="54"/>
        <v>0</v>
      </c>
      <c r="AU103" s="84">
        <f t="shared" si="54"/>
        <v>0</v>
      </c>
      <c r="AV103" s="84">
        <f t="shared" si="54"/>
        <v>0</v>
      </c>
      <c r="AW103" s="84">
        <f t="shared" si="54"/>
        <v>0</v>
      </c>
      <c r="AX103" s="84">
        <f t="shared" si="54"/>
        <v>0</v>
      </c>
      <c r="AY103" s="84">
        <f t="shared" si="54"/>
        <v>0</v>
      </c>
      <c r="AZ103" s="84">
        <f t="shared" si="54"/>
        <v>0</v>
      </c>
    </row>
    <row r="104" spans="1:52" ht="15.75" x14ac:dyDescent="0.25">
      <c r="A104" s="86">
        <v>86</v>
      </c>
      <c r="B104" s="85">
        <v>4.0999999999999996</v>
      </c>
      <c r="C104" s="84">
        <f t="shared" si="50"/>
        <v>0</v>
      </c>
      <c r="D104" s="84">
        <f t="shared" si="50"/>
        <v>0</v>
      </c>
      <c r="E104" s="84">
        <f t="shared" si="50"/>
        <v>0</v>
      </c>
      <c r="F104" s="84">
        <f t="shared" si="50"/>
        <v>0</v>
      </c>
      <c r="G104" s="84">
        <f t="shared" si="50"/>
        <v>0</v>
      </c>
      <c r="H104" s="84">
        <f t="shared" si="50"/>
        <v>0</v>
      </c>
      <c r="I104" s="84">
        <f t="shared" si="50"/>
        <v>0</v>
      </c>
      <c r="J104" s="84">
        <f t="shared" si="50"/>
        <v>0</v>
      </c>
      <c r="K104" s="84">
        <f t="shared" si="50"/>
        <v>0</v>
      </c>
      <c r="L104" s="84">
        <f t="shared" si="50"/>
        <v>0</v>
      </c>
      <c r="M104" s="84">
        <f t="shared" si="51"/>
        <v>0</v>
      </c>
      <c r="N104" s="84">
        <f t="shared" si="51"/>
        <v>0</v>
      </c>
      <c r="O104" s="84">
        <f t="shared" si="51"/>
        <v>0</v>
      </c>
      <c r="P104" s="84">
        <f t="shared" si="51"/>
        <v>0</v>
      </c>
      <c r="Q104" s="84">
        <f t="shared" si="51"/>
        <v>0</v>
      </c>
      <c r="R104" s="84">
        <f t="shared" si="51"/>
        <v>0</v>
      </c>
      <c r="S104" s="84">
        <f t="shared" si="51"/>
        <v>0</v>
      </c>
      <c r="T104" s="84">
        <f t="shared" si="51"/>
        <v>0</v>
      </c>
      <c r="U104" s="84">
        <f t="shared" si="51"/>
        <v>0</v>
      </c>
      <c r="V104" s="84">
        <f t="shared" si="51"/>
        <v>0</v>
      </c>
      <c r="W104" s="84">
        <f t="shared" si="52"/>
        <v>0</v>
      </c>
      <c r="X104" s="84">
        <f t="shared" si="52"/>
        <v>0</v>
      </c>
      <c r="Y104" s="84">
        <f t="shared" si="52"/>
        <v>0</v>
      </c>
      <c r="Z104" s="84">
        <f t="shared" si="52"/>
        <v>0</v>
      </c>
      <c r="AA104" s="84">
        <f t="shared" si="52"/>
        <v>0</v>
      </c>
      <c r="AB104" s="84">
        <f t="shared" si="52"/>
        <v>0</v>
      </c>
      <c r="AC104" s="84">
        <f t="shared" si="52"/>
        <v>0</v>
      </c>
      <c r="AD104" s="84">
        <f t="shared" si="52"/>
        <v>0</v>
      </c>
      <c r="AE104" s="84">
        <f t="shared" si="52"/>
        <v>0</v>
      </c>
      <c r="AF104" s="84">
        <f t="shared" si="52"/>
        <v>0</v>
      </c>
      <c r="AG104" s="84">
        <f t="shared" si="53"/>
        <v>0</v>
      </c>
      <c r="AH104" s="84">
        <f t="shared" si="53"/>
        <v>0</v>
      </c>
      <c r="AI104" s="84">
        <f t="shared" si="53"/>
        <v>0</v>
      </c>
      <c r="AJ104" s="84">
        <f t="shared" si="53"/>
        <v>0</v>
      </c>
      <c r="AK104" s="84">
        <f t="shared" si="53"/>
        <v>0</v>
      </c>
      <c r="AL104" s="84">
        <f t="shared" si="53"/>
        <v>0</v>
      </c>
      <c r="AM104" s="84">
        <f t="shared" si="53"/>
        <v>0</v>
      </c>
      <c r="AN104" s="84">
        <f t="shared" si="53"/>
        <v>0</v>
      </c>
      <c r="AO104" s="84">
        <f t="shared" si="53"/>
        <v>0</v>
      </c>
      <c r="AP104" s="84">
        <f t="shared" si="53"/>
        <v>0</v>
      </c>
      <c r="AQ104" s="84">
        <f t="shared" si="54"/>
        <v>0</v>
      </c>
      <c r="AR104" s="84">
        <f t="shared" si="54"/>
        <v>0</v>
      </c>
      <c r="AS104" s="84">
        <f t="shared" si="54"/>
        <v>0</v>
      </c>
      <c r="AT104" s="84">
        <f t="shared" si="54"/>
        <v>0</v>
      </c>
      <c r="AU104" s="84">
        <f t="shared" si="54"/>
        <v>0</v>
      </c>
      <c r="AV104" s="84">
        <f t="shared" si="54"/>
        <v>0</v>
      </c>
      <c r="AW104" s="84">
        <f t="shared" si="54"/>
        <v>0</v>
      </c>
      <c r="AX104" s="84">
        <f t="shared" si="54"/>
        <v>0</v>
      </c>
      <c r="AY104" s="84">
        <f t="shared" si="54"/>
        <v>0</v>
      </c>
      <c r="AZ104" s="84">
        <f t="shared" si="54"/>
        <v>0</v>
      </c>
    </row>
    <row r="105" spans="1:52" ht="15.75" x14ac:dyDescent="0.25">
      <c r="A105" s="86">
        <v>87</v>
      </c>
      <c r="B105" s="85">
        <v>4.0999999999999996</v>
      </c>
      <c r="C105" s="84">
        <f t="shared" si="50"/>
        <v>0</v>
      </c>
      <c r="D105" s="84">
        <f t="shared" si="50"/>
        <v>0</v>
      </c>
      <c r="E105" s="84">
        <f t="shared" si="50"/>
        <v>0</v>
      </c>
      <c r="F105" s="84">
        <f t="shared" si="50"/>
        <v>0</v>
      </c>
      <c r="G105" s="84">
        <f t="shared" si="50"/>
        <v>0</v>
      </c>
      <c r="H105" s="84">
        <f t="shared" si="50"/>
        <v>0</v>
      </c>
      <c r="I105" s="84">
        <f t="shared" si="50"/>
        <v>0</v>
      </c>
      <c r="J105" s="84">
        <f t="shared" si="50"/>
        <v>0</v>
      </c>
      <c r="K105" s="84">
        <f t="shared" si="50"/>
        <v>0</v>
      </c>
      <c r="L105" s="84">
        <f t="shared" si="50"/>
        <v>0</v>
      </c>
      <c r="M105" s="84">
        <f t="shared" si="51"/>
        <v>0</v>
      </c>
      <c r="N105" s="84">
        <f t="shared" si="51"/>
        <v>0</v>
      </c>
      <c r="O105" s="84">
        <f t="shared" si="51"/>
        <v>0</v>
      </c>
      <c r="P105" s="84">
        <f t="shared" si="51"/>
        <v>0</v>
      </c>
      <c r="Q105" s="84">
        <f t="shared" si="51"/>
        <v>0</v>
      </c>
      <c r="R105" s="84">
        <f t="shared" si="51"/>
        <v>0</v>
      </c>
      <c r="S105" s="84">
        <f t="shared" si="51"/>
        <v>0</v>
      </c>
      <c r="T105" s="84">
        <f t="shared" si="51"/>
        <v>0</v>
      </c>
      <c r="U105" s="84">
        <f t="shared" si="51"/>
        <v>0</v>
      </c>
      <c r="V105" s="84">
        <f t="shared" si="51"/>
        <v>0</v>
      </c>
      <c r="W105" s="84">
        <f t="shared" si="52"/>
        <v>0</v>
      </c>
      <c r="X105" s="84">
        <f t="shared" si="52"/>
        <v>0</v>
      </c>
      <c r="Y105" s="84">
        <f t="shared" si="52"/>
        <v>0</v>
      </c>
      <c r="Z105" s="84">
        <f t="shared" si="52"/>
        <v>0</v>
      </c>
      <c r="AA105" s="84">
        <f t="shared" si="52"/>
        <v>0</v>
      </c>
      <c r="AB105" s="84">
        <f t="shared" si="52"/>
        <v>0</v>
      </c>
      <c r="AC105" s="84">
        <f t="shared" si="52"/>
        <v>0</v>
      </c>
      <c r="AD105" s="84">
        <f t="shared" si="52"/>
        <v>0</v>
      </c>
      <c r="AE105" s="84">
        <f t="shared" si="52"/>
        <v>0</v>
      </c>
      <c r="AF105" s="84">
        <f t="shared" si="52"/>
        <v>0</v>
      </c>
      <c r="AG105" s="84">
        <f t="shared" si="53"/>
        <v>0</v>
      </c>
      <c r="AH105" s="84">
        <f t="shared" si="53"/>
        <v>0</v>
      </c>
      <c r="AI105" s="84">
        <f t="shared" si="53"/>
        <v>0</v>
      </c>
      <c r="AJ105" s="84">
        <f t="shared" si="53"/>
        <v>0</v>
      </c>
      <c r="AK105" s="84">
        <f t="shared" si="53"/>
        <v>0</v>
      </c>
      <c r="AL105" s="84">
        <f t="shared" si="53"/>
        <v>0</v>
      </c>
      <c r="AM105" s="84">
        <f t="shared" si="53"/>
        <v>0</v>
      </c>
      <c r="AN105" s="84">
        <f t="shared" si="53"/>
        <v>0</v>
      </c>
      <c r="AO105" s="84">
        <f t="shared" si="53"/>
        <v>0</v>
      </c>
      <c r="AP105" s="84">
        <f t="shared" si="53"/>
        <v>0</v>
      </c>
      <c r="AQ105" s="84">
        <f t="shared" si="54"/>
        <v>0</v>
      </c>
      <c r="AR105" s="84">
        <f t="shared" si="54"/>
        <v>0</v>
      </c>
      <c r="AS105" s="84">
        <f t="shared" si="54"/>
        <v>0</v>
      </c>
      <c r="AT105" s="84">
        <f t="shared" si="54"/>
        <v>0</v>
      </c>
      <c r="AU105" s="84">
        <f t="shared" si="54"/>
        <v>0</v>
      </c>
      <c r="AV105" s="84">
        <f t="shared" si="54"/>
        <v>0</v>
      </c>
      <c r="AW105" s="84">
        <f t="shared" si="54"/>
        <v>0</v>
      </c>
      <c r="AX105" s="84">
        <f t="shared" si="54"/>
        <v>0</v>
      </c>
      <c r="AY105" s="84">
        <f t="shared" si="54"/>
        <v>0</v>
      </c>
      <c r="AZ105" s="84">
        <f t="shared" si="54"/>
        <v>0</v>
      </c>
    </row>
    <row r="106" spans="1:52" ht="15.75" x14ac:dyDescent="0.25">
      <c r="A106" s="86">
        <v>88</v>
      </c>
      <c r="B106" s="85">
        <v>4.0999999999999996</v>
      </c>
      <c r="C106" s="84">
        <f t="shared" si="50"/>
        <v>0</v>
      </c>
      <c r="D106" s="84">
        <f t="shared" si="50"/>
        <v>0</v>
      </c>
      <c r="E106" s="84">
        <f t="shared" si="50"/>
        <v>0</v>
      </c>
      <c r="F106" s="84">
        <f t="shared" si="50"/>
        <v>0</v>
      </c>
      <c r="G106" s="84">
        <f t="shared" si="50"/>
        <v>0</v>
      </c>
      <c r="H106" s="84">
        <f t="shared" si="50"/>
        <v>0</v>
      </c>
      <c r="I106" s="84">
        <f t="shared" si="50"/>
        <v>0</v>
      </c>
      <c r="J106" s="84">
        <f t="shared" si="50"/>
        <v>0</v>
      </c>
      <c r="K106" s="84">
        <f t="shared" si="50"/>
        <v>0</v>
      </c>
      <c r="L106" s="84">
        <f t="shared" si="50"/>
        <v>0</v>
      </c>
      <c r="M106" s="84">
        <f t="shared" si="51"/>
        <v>0</v>
      </c>
      <c r="N106" s="84">
        <f t="shared" si="51"/>
        <v>0</v>
      </c>
      <c r="O106" s="84">
        <f t="shared" si="51"/>
        <v>0</v>
      </c>
      <c r="P106" s="84">
        <f t="shared" si="51"/>
        <v>0</v>
      </c>
      <c r="Q106" s="84">
        <f t="shared" si="51"/>
        <v>0</v>
      </c>
      <c r="R106" s="84">
        <f t="shared" si="51"/>
        <v>0</v>
      </c>
      <c r="S106" s="84">
        <f t="shared" si="51"/>
        <v>0</v>
      </c>
      <c r="T106" s="84">
        <f t="shared" si="51"/>
        <v>0</v>
      </c>
      <c r="U106" s="84">
        <f t="shared" si="51"/>
        <v>0</v>
      </c>
      <c r="V106" s="84">
        <f t="shared" si="51"/>
        <v>0</v>
      </c>
      <c r="W106" s="84">
        <f t="shared" si="52"/>
        <v>0</v>
      </c>
      <c r="X106" s="84">
        <f t="shared" si="52"/>
        <v>0</v>
      </c>
      <c r="Y106" s="84">
        <f t="shared" si="52"/>
        <v>0</v>
      </c>
      <c r="Z106" s="84">
        <f t="shared" si="52"/>
        <v>0</v>
      </c>
      <c r="AA106" s="84">
        <f t="shared" si="52"/>
        <v>0</v>
      </c>
      <c r="AB106" s="84">
        <f t="shared" si="52"/>
        <v>0</v>
      </c>
      <c r="AC106" s="84">
        <f t="shared" si="52"/>
        <v>0</v>
      </c>
      <c r="AD106" s="84">
        <f t="shared" si="52"/>
        <v>0</v>
      </c>
      <c r="AE106" s="84">
        <f t="shared" si="52"/>
        <v>0</v>
      </c>
      <c r="AF106" s="84">
        <f t="shared" si="52"/>
        <v>0</v>
      </c>
      <c r="AG106" s="84">
        <f t="shared" si="53"/>
        <v>0</v>
      </c>
      <c r="AH106" s="84">
        <f t="shared" si="53"/>
        <v>0</v>
      </c>
      <c r="AI106" s="84">
        <f t="shared" si="53"/>
        <v>0</v>
      </c>
      <c r="AJ106" s="84">
        <f t="shared" si="53"/>
        <v>0</v>
      </c>
      <c r="AK106" s="84">
        <f t="shared" si="53"/>
        <v>0</v>
      </c>
      <c r="AL106" s="84">
        <f t="shared" si="53"/>
        <v>0</v>
      </c>
      <c r="AM106" s="84">
        <f t="shared" si="53"/>
        <v>0</v>
      </c>
      <c r="AN106" s="84">
        <f t="shared" si="53"/>
        <v>0</v>
      </c>
      <c r="AO106" s="84">
        <f t="shared" si="53"/>
        <v>0</v>
      </c>
      <c r="AP106" s="84">
        <f t="shared" si="53"/>
        <v>0</v>
      </c>
      <c r="AQ106" s="84">
        <f t="shared" si="54"/>
        <v>0</v>
      </c>
      <c r="AR106" s="84">
        <f t="shared" si="54"/>
        <v>0</v>
      </c>
      <c r="AS106" s="84">
        <f t="shared" si="54"/>
        <v>0</v>
      </c>
      <c r="AT106" s="84">
        <f t="shared" si="54"/>
        <v>0</v>
      </c>
      <c r="AU106" s="84">
        <f t="shared" si="54"/>
        <v>0</v>
      </c>
      <c r="AV106" s="84">
        <f t="shared" si="54"/>
        <v>0</v>
      </c>
      <c r="AW106" s="84">
        <f t="shared" si="54"/>
        <v>0</v>
      </c>
      <c r="AX106" s="84">
        <f t="shared" si="54"/>
        <v>0</v>
      </c>
      <c r="AY106" s="84">
        <f t="shared" si="54"/>
        <v>0</v>
      </c>
      <c r="AZ106" s="84">
        <f t="shared" si="54"/>
        <v>0</v>
      </c>
    </row>
    <row r="107" spans="1:52" ht="15.75" x14ac:dyDescent="0.25">
      <c r="A107" s="86">
        <v>89</v>
      </c>
      <c r="B107" s="85">
        <v>4.0999999999999996</v>
      </c>
      <c r="C107" s="84">
        <f t="shared" si="50"/>
        <v>0</v>
      </c>
      <c r="D107" s="84">
        <f t="shared" si="50"/>
        <v>0</v>
      </c>
      <c r="E107" s="84">
        <f t="shared" si="50"/>
        <v>0</v>
      </c>
      <c r="F107" s="84">
        <f t="shared" si="50"/>
        <v>0</v>
      </c>
      <c r="G107" s="84">
        <f t="shared" si="50"/>
        <v>0</v>
      </c>
      <c r="H107" s="84">
        <f t="shared" si="50"/>
        <v>0</v>
      </c>
      <c r="I107" s="84">
        <f t="shared" si="50"/>
        <v>0</v>
      </c>
      <c r="J107" s="84">
        <f t="shared" si="50"/>
        <v>0</v>
      </c>
      <c r="K107" s="84">
        <f t="shared" si="50"/>
        <v>0</v>
      </c>
      <c r="L107" s="84">
        <f t="shared" si="50"/>
        <v>0</v>
      </c>
      <c r="M107" s="84">
        <f t="shared" si="51"/>
        <v>0</v>
      </c>
      <c r="N107" s="84">
        <f t="shared" si="51"/>
        <v>0</v>
      </c>
      <c r="O107" s="84">
        <f t="shared" si="51"/>
        <v>0</v>
      </c>
      <c r="P107" s="84">
        <f t="shared" si="51"/>
        <v>0</v>
      </c>
      <c r="Q107" s="84">
        <f t="shared" si="51"/>
        <v>0</v>
      </c>
      <c r="R107" s="84">
        <f t="shared" si="51"/>
        <v>0</v>
      </c>
      <c r="S107" s="84">
        <f t="shared" si="51"/>
        <v>0</v>
      </c>
      <c r="T107" s="84">
        <f t="shared" si="51"/>
        <v>0</v>
      </c>
      <c r="U107" s="84">
        <f t="shared" si="51"/>
        <v>0</v>
      </c>
      <c r="V107" s="84">
        <f t="shared" si="51"/>
        <v>0</v>
      </c>
      <c r="W107" s="84">
        <f t="shared" si="52"/>
        <v>0</v>
      </c>
      <c r="X107" s="84">
        <f t="shared" si="52"/>
        <v>0</v>
      </c>
      <c r="Y107" s="84">
        <f t="shared" si="52"/>
        <v>0</v>
      </c>
      <c r="Z107" s="84">
        <f t="shared" si="52"/>
        <v>0</v>
      </c>
      <c r="AA107" s="84">
        <f t="shared" si="52"/>
        <v>0</v>
      </c>
      <c r="AB107" s="84">
        <f t="shared" si="52"/>
        <v>0</v>
      </c>
      <c r="AC107" s="84">
        <f t="shared" si="52"/>
        <v>0</v>
      </c>
      <c r="AD107" s="84">
        <f t="shared" si="52"/>
        <v>0</v>
      </c>
      <c r="AE107" s="84">
        <f t="shared" si="52"/>
        <v>0</v>
      </c>
      <c r="AF107" s="84">
        <f t="shared" si="52"/>
        <v>0</v>
      </c>
      <c r="AG107" s="84">
        <f t="shared" si="53"/>
        <v>0</v>
      </c>
      <c r="AH107" s="84">
        <f t="shared" si="53"/>
        <v>0</v>
      </c>
      <c r="AI107" s="84">
        <f t="shared" si="53"/>
        <v>0</v>
      </c>
      <c r="AJ107" s="84">
        <f t="shared" si="53"/>
        <v>0</v>
      </c>
      <c r="AK107" s="84">
        <f t="shared" si="53"/>
        <v>0</v>
      </c>
      <c r="AL107" s="84">
        <f t="shared" si="53"/>
        <v>0</v>
      </c>
      <c r="AM107" s="84">
        <f t="shared" si="53"/>
        <v>0</v>
      </c>
      <c r="AN107" s="84">
        <f t="shared" si="53"/>
        <v>0</v>
      </c>
      <c r="AO107" s="84">
        <f t="shared" si="53"/>
        <v>0</v>
      </c>
      <c r="AP107" s="84">
        <f t="shared" si="53"/>
        <v>0</v>
      </c>
      <c r="AQ107" s="84">
        <f t="shared" si="54"/>
        <v>0</v>
      </c>
      <c r="AR107" s="84">
        <f t="shared" si="54"/>
        <v>0</v>
      </c>
      <c r="AS107" s="84">
        <f t="shared" si="54"/>
        <v>0</v>
      </c>
      <c r="AT107" s="84">
        <f t="shared" si="54"/>
        <v>0</v>
      </c>
      <c r="AU107" s="84">
        <f t="shared" si="54"/>
        <v>0</v>
      </c>
      <c r="AV107" s="84">
        <f t="shared" si="54"/>
        <v>0</v>
      </c>
      <c r="AW107" s="84">
        <f t="shared" si="54"/>
        <v>0</v>
      </c>
      <c r="AX107" s="84">
        <f t="shared" si="54"/>
        <v>0</v>
      </c>
      <c r="AY107" s="84">
        <f t="shared" si="54"/>
        <v>0</v>
      </c>
      <c r="AZ107" s="84">
        <f t="shared" si="54"/>
        <v>0</v>
      </c>
    </row>
    <row r="108" spans="1:52" ht="15.75" x14ac:dyDescent="0.25">
      <c r="A108" s="86">
        <v>90</v>
      </c>
      <c r="B108" s="85">
        <v>4.0999999999999996</v>
      </c>
      <c r="C108" s="84">
        <f t="shared" si="50"/>
        <v>0</v>
      </c>
      <c r="D108" s="84">
        <f t="shared" si="50"/>
        <v>0</v>
      </c>
      <c r="E108" s="84">
        <f t="shared" si="50"/>
        <v>0</v>
      </c>
      <c r="F108" s="84">
        <f t="shared" si="50"/>
        <v>0</v>
      </c>
      <c r="G108" s="84">
        <f t="shared" si="50"/>
        <v>0</v>
      </c>
      <c r="H108" s="84">
        <f t="shared" si="50"/>
        <v>0</v>
      </c>
      <c r="I108" s="84">
        <f t="shared" si="50"/>
        <v>0</v>
      </c>
      <c r="J108" s="84">
        <f t="shared" si="50"/>
        <v>0</v>
      </c>
      <c r="K108" s="84">
        <f t="shared" si="50"/>
        <v>0</v>
      </c>
      <c r="L108" s="84">
        <f t="shared" si="50"/>
        <v>0</v>
      </c>
      <c r="M108" s="84">
        <f t="shared" si="51"/>
        <v>0</v>
      </c>
      <c r="N108" s="84">
        <f t="shared" si="51"/>
        <v>0</v>
      </c>
      <c r="O108" s="84">
        <f t="shared" si="51"/>
        <v>0</v>
      </c>
      <c r="P108" s="84">
        <f t="shared" si="51"/>
        <v>0</v>
      </c>
      <c r="Q108" s="84">
        <f t="shared" si="51"/>
        <v>0</v>
      </c>
      <c r="R108" s="84">
        <f t="shared" si="51"/>
        <v>0</v>
      </c>
      <c r="S108" s="84">
        <f t="shared" si="51"/>
        <v>0</v>
      </c>
      <c r="T108" s="84">
        <f t="shared" si="51"/>
        <v>0</v>
      </c>
      <c r="U108" s="84">
        <f t="shared" si="51"/>
        <v>0</v>
      </c>
      <c r="V108" s="84">
        <f t="shared" si="51"/>
        <v>0</v>
      </c>
      <c r="W108" s="84">
        <f t="shared" si="52"/>
        <v>0</v>
      </c>
      <c r="X108" s="84">
        <f t="shared" si="52"/>
        <v>0</v>
      </c>
      <c r="Y108" s="84">
        <f t="shared" si="52"/>
        <v>0</v>
      </c>
      <c r="Z108" s="84">
        <f t="shared" si="52"/>
        <v>0</v>
      </c>
      <c r="AA108" s="84">
        <f t="shared" si="52"/>
        <v>0</v>
      </c>
      <c r="AB108" s="84">
        <f t="shared" si="52"/>
        <v>0</v>
      </c>
      <c r="AC108" s="84">
        <f t="shared" si="52"/>
        <v>0</v>
      </c>
      <c r="AD108" s="84">
        <f t="shared" si="52"/>
        <v>0</v>
      </c>
      <c r="AE108" s="84">
        <f t="shared" si="52"/>
        <v>0</v>
      </c>
      <c r="AF108" s="84">
        <f t="shared" si="52"/>
        <v>0</v>
      </c>
      <c r="AG108" s="84">
        <f t="shared" si="53"/>
        <v>0</v>
      </c>
      <c r="AH108" s="84">
        <f t="shared" si="53"/>
        <v>0</v>
      </c>
      <c r="AI108" s="84">
        <f t="shared" si="53"/>
        <v>0</v>
      </c>
      <c r="AJ108" s="84">
        <f t="shared" si="53"/>
        <v>0</v>
      </c>
      <c r="AK108" s="84">
        <f t="shared" si="53"/>
        <v>0</v>
      </c>
      <c r="AL108" s="84">
        <f t="shared" si="53"/>
        <v>0</v>
      </c>
      <c r="AM108" s="84">
        <f t="shared" si="53"/>
        <v>0</v>
      </c>
      <c r="AN108" s="84">
        <f t="shared" si="53"/>
        <v>0</v>
      </c>
      <c r="AO108" s="84">
        <f t="shared" si="53"/>
        <v>0</v>
      </c>
      <c r="AP108" s="84">
        <f t="shared" si="53"/>
        <v>0</v>
      </c>
      <c r="AQ108" s="84">
        <f t="shared" si="54"/>
        <v>0</v>
      </c>
      <c r="AR108" s="84">
        <f t="shared" si="54"/>
        <v>0</v>
      </c>
      <c r="AS108" s="84">
        <f t="shared" si="54"/>
        <v>0</v>
      </c>
      <c r="AT108" s="84">
        <f t="shared" si="54"/>
        <v>0</v>
      </c>
      <c r="AU108" s="84">
        <f t="shared" si="54"/>
        <v>0</v>
      </c>
      <c r="AV108" s="84">
        <f t="shared" si="54"/>
        <v>0</v>
      </c>
      <c r="AW108" s="84">
        <f t="shared" si="54"/>
        <v>0</v>
      </c>
      <c r="AX108" s="84">
        <f t="shared" si="54"/>
        <v>0</v>
      </c>
      <c r="AY108" s="84">
        <f t="shared" si="54"/>
        <v>0</v>
      </c>
      <c r="AZ108" s="84">
        <f t="shared" si="54"/>
        <v>0</v>
      </c>
    </row>
    <row r="109" spans="1:52" ht="15.75" x14ac:dyDescent="0.25">
      <c r="A109" s="79"/>
      <c r="B109" s="80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</row>
    <row r="110" spans="1:52" ht="15.75" x14ac:dyDescent="0.25">
      <c r="A110" s="79"/>
      <c r="B110" s="80" t="s">
        <v>147</v>
      </c>
      <c r="C110" s="84">
        <f t="shared" ref="C110:AH110" si="55">SUM(C18:C108)/2</f>
        <v>4.3449999999999998</v>
      </c>
      <c r="D110" s="84">
        <f t="shared" si="55"/>
        <v>4.3819999999999997</v>
      </c>
      <c r="E110" s="84">
        <f t="shared" si="55"/>
        <v>4.3819999999999997</v>
      </c>
      <c r="F110" s="84">
        <f t="shared" si="55"/>
        <v>4.3819999999999997</v>
      </c>
      <c r="G110" s="84">
        <f t="shared" si="55"/>
        <v>4.3819999999999997</v>
      </c>
      <c r="H110" s="84">
        <f t="shared" si="55"/>
        <v>4.3819999999999997</v>
      </c>
      <c r="I110" s="84">
        <f t="shared" si="55"/>
        <v>4.3819999999999997</v>
      </c>
      <c r="J110" s="84">
        <f t="shared" si="55"/>
        <v>4.3819999999999997</v>
      </c>
      <c r="K110" s="84">
        <f t="shared" si="55"/>
        <v>4.3819999999999997</v>
      </c>
      <c r="L110" s="84">
        <f t="shared" si="55"/>
        <v>4.3819999999999997</v>
      </c>
      <c r="M110" s="84">
        <f t="shared" si="55"/>
        <v>4.3819999999999997</v>
      </c>
      <c r="N110" s="84">
        <f t="shared" si="55"/>
        <v>4.3819999999999997</v>
      </c>
      <c r="O110" s="84">
        <f t="shared" si="55"/>
        <v>4.3819999999999997</v>
      </c>
      <c r="P110" s="84">
        <f t="shared" si="55"/>
        <v>4.3819999999999997</v>
      </c>
      <c r="Q110" s="84">
        <f t="shared" si="55"/>
        <v>4.3819999999999997</v>
      </c>
      <c r="R110" s="84">
        <f t="shared" si="55"/>
        <v>4.3819999999999997</v>
      </c>
      <c r="S110" s="84">
        <f t="shared" si="55"/>
        <v>4.3819999999999997</v>
      </c>
      <c r="T110" s="84">
        <f t="shared" si="55"/>
        <v>4.3819999999999997</v>
      </c>
      <c r="U110" s="84">
        <f t="shared" si="55"/>
        <v>4.3819999999999997</v>
      </c>
      <c r="V110" s="84">
        <f t="shared" si="55"/>
        <v>4.3819999999999997</v>
      </c>
      <c r="W110" s="84">
        <f t="shared" si="55"/>
        <v>4.3819999999999997</v>
      </c>
      <c r="X110" s="84">
        <f t="shared" si="55"/>
        <v>4.3819999999999997</v>
      </c>
      <c r="Y110" s="84">
        <f t="shared" si="55"/>
        <v>4.3819999999999997</v>
      </c>
      <c r="Z110" s="84">
        <f t="shared" si="55"/>
        <v>4.3819999999999997</v>
      </c>
      <c r="AA110" s="84">
        <f t="shared" si="55"/>
        <v>4.3819999999999997</v>
      </c>
      <c r="AB110" s="84">
        <f t="shared" si="55"/>
        <v>4.3819999999999997</v>
      </c>
      <c r="AC110" s="84">
        <f t="shared" si="55"/>
        <v>4.3819999999999997</v>
      </c>
      <c r="AD110" s="84">
        <f t="shared" si="55"/>
        <v>4.3819999999999997</v>
      </c>
      <c r="AE110" s="84">
        <f t="shared" si="55"/>
        <v>4.3819999999999997</v>
      </c>
      <c r="AF110" s="84">
        <f t="shared" si="55"/>
        <v>4.3819999999999997</v>
      </c>
      <c r="AG110" s="84">
        <f t="shared" si="55"/>
        <v>4.3819999999999997</v>
      </c>
      <c r="AH110" s="84">
        <f t="shared" si="55"/>
        <v>4.3819999999999997</v>
      </c>
      <c r="AI110" s="84">
        <f t="shared" ref="AI110:AZ110" si="56">SUM(AI18:AI108)/2</f>
        <v>4.3819999999999997</v>
      </c>
      <c r="AJ110" s="84">
        <f t="shared" si="56"/>
        <v>4.3819999999999997</v>
      </c>
      <c r="AK110" s="84">
        <f t="shared" si="56"/>
        <v>4.3819999999999997</v>
      </c>
      <c r="AL110" s="84">
        <f t="shared" si="56"/>
        <v>4.3819999999999997</v>
      </c>
      <c r="AM110" s="84">
        <f t="shared" si="56"/>
        <v>4.3819999999999997</v>
      </c>
      <c r="AN110" s="84">
        <f t="shared" si="56"/>
        <v>4.3819999999999997</v>
      </c>
      <c r="AO110" s="84">
        <f t="shared" si="56"/>
        <v>4.3819999999999997</v>
      </c>
      <c r="AP110" s="84">
        <f t="shared" si="56"/>
        <v>4.3819999999999997</v>
      </c>
      <c r="AQ110" s="84">
        <f t="shared" si="56"/>
        <v>4.3819999999999997</v>
      </c>
      <c r="AR110" s="84">
        <f t="shared" si="56"/>
        <v>4.3819999999999997</v>
      </c>
      <c r="AS110" s="84">
        <f t="shared" si="56"/>
        <v>4.3819999999999997</v>
      </c>
      <c r="AT110" s="84">
        <f t="shared" si="56"/>
        <v>4.3819999999999997</v>
      </c>
      <c r="AU110" s="84">
        <f t="shared" si="56"/>
        <v>4.3819999999999997</v>
      </c>
      <c r="AV110" s="84">
        <f t="shared" si="56"/>
        <v>4.3819999999999997</v>
      </c>
      <c r="AW110" s="84">
        <f t="shared" si="56"/>
        <v>4.3819999999999997</v>
      </c>
      <c r="AX110" s="84">
        <f t="shared" si="56"/>
        <v>4.3819999999999997</v>
      </c>
      <c r="AY110" s="84">
        <f t="shared" si="56"/>
        <v>4.3449999999999998</v>
      </c>
      <c r="AZ110" s="84">
        <f t="shared" si="56"/>
        <v>4.3819999999999997</v>
      </c>
    </row>
    <row r="111" spans="1:52" x14ac:dyDescent="0.25">
      <c r="A111" s="79"/>
      <c r="B111" s="80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</row>
    <row r="112" spans="1:52" x14ac:dyDescent="0.25">
      <c r="A112" s="79" t="s">
        <v>146</v>
      </c>
      <c r="B112" s="85" t="s">
        <v>148</v>
      </c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</row>
    <row r="113" spans="1:52" ht="15.75" x14ac:dyDescent="0.25">
      <c r="A113" s="82">
        <v>0</v>
      </c>
      <c r="B113" s="85">
        <v>0.52</v>
      </c>
      <c r="C113" s="84">
        <f t="shared" ref="C113:L122" si="57">IF(( (ABS(ABS(C$10)-$A113)))&lt;1,$B113,0)</f>
        <v>0</v>
      </c>
      <c r="D113" s="84">
        <f t="shared" si="57"/>
        <v>0</v>
      </c>
      <c r="E113" s="84">
        <f t="shared" si="57"/>
        <v>0</v>
      </c>
      <c r="F113" s="84">
        <f t="shared" si="57"/>
        <v>0</v>
      </c>
      <c r="G113" s="84">
        <f t="shared" si="57"/>
        <v>0</v>
      </c>
      <c r="H113" s="84">
        <f t="shared" si="57"/>
        <v>0</v>
      </c>
      <c r="I113" s="84">
        <f t="shared" si="57"/>
        <v>0</v>
      </c>
      <c r="J113" s="84">
        <f t="shared" si="57"/>
        <v>0</v>
      </c>
      <c r="K113" s="84">
        <f t="shared" si="57"/>
        <v>0</v>
      </c>
      <c r="L113" s="84">
        <f t="shared" si="57"/>
        <v>0</v>
      </c>
      <c r="M113" s="84">
        <f t="shared" ref="M113:V122" si="58">IF(( (ABS(ABS(M$10)-$A113)))&lt;1,$B113,0)</f>
        <v>0</v>
      </c>
      <c r="N113" s="84">
        <f t="shared" si="58"/>
        <v>0</v>
      </c>
      <c r="O113" s="84">
        <f t="shared" si="58"/>
        <v>0</v>
      </c>
      <c r="P113" s="84">
        <f t="shared" si="58"/>
        <v>0</v>
      </c>
      <c r="Q113" s="84">
        <f t="shared" si="58"/>
        <v>0</v>
      </c>
      <c r="R113" s="84">
        <f t="shared" si="58"/>
        <v>0</v>
      </c>
      <c r="S113" s="84">
        <f t="shared" si="58"/>
        <v>0</v>
      </c>
      <c r="T113" s="84">
        <f t="shared" si="58"/>
        <v>0</v>
      </c>
      <c r="U113" s="84">
        <f t="shared" si="58"/>
        <v>0</v>
      </c>
      <c r="V113" s="84">
        <f t="shared" si="58"/>
        <v>0</v>
      </c>
      <c r="W113" s="84">
        <f t="shared" ref="W113:AF122" si="59">IF(( (ABS(ABS(W$10)-$A113)))&lt;1,$B113,0)</f>
        <v>0</v>
      </c>
      <c r="X113" s="84">
        <f t="shared" si="59"/>
        <v>0</v>
      </c>
      <c r="Y113" s="84">
        <f t="shared" si="59"/>
        <v>0</v>
      </c>
      <c r="Z113" s="84">
        <f t="shared" si="59"/>
        <v>0</v>
      </c>
      <c r="AA113" s="84">
        <f t="shared" si="59"/>
        <v>0</v>
      </c>
      <c r="AB113" s="84">
        <f t="shared" si="59"/>
        <v>0</v>
      </c>
      <c r="AC113" s="84">
        <f t="shared" si="59"/>
        <v>0</v>
      </c>
      <c r="AD113" s="84">
        <f t="shared" si="59"/>
        <v>0</v>
      </c>
      <c r="AE113" s="84">
        <f t="shared" si="59"/>
        <v>0</v>
      </c>
      <c r="AF113" s="84">
        <f t="shared" si="59"/>
        <v>0</v>
      </c>
      <c r="AG113" s="84">
        <f t="shared" ref="AG113:AP122" si="60">IF(( (ABS(ABS(AG$10)-$A113)))&lt;1,$B113,0)</f>
        <v>0</v>
      </c>
      <c r="AH113" s="84">
        <f t="shared" si="60"/>
        <v>0</v>
      </c>
      <c r="AI113" s="84">
        <f t="shared" si="60"/>
        <v>0</v>
      </c>
      <c r="AJ113" s="84">
        <f t="shared" si="60"/>
        <v>0</v>
      </c>
      <c r="AK113" s="84">
        <f t="shared" si="60"/>
        <v>0</v>
      </c>
      <c r="AL113" s="84">
        <f t="shared" si="60"/>
        <v>0</v>
      </c>
      <c r="AM113" s="84">
        <f t="shared" si="60"/>
        <v>0</v>
      </c>
      <c r="AN113" s="84">
        <f t="shared" si="60"/>
        <v>0</v>
      </c>
      <c r="AO113" s="84">
        <f t="shared" si="60"/>
        <v>0</v>
      </c>
      <c r="AP113" s="84">
        <f t="shared" si="60"/>
        <v>0</v>
      </c>
      <c r="AQ113" s="84">
        <f t="shared" ref="AQ113:AZ122" si="61">IF(( (ABS(ABS(AQ$10)-$A113)))&lt;1,$B113,0)</f>
        <v>0</v>
      </c>
      <c r="AR113" s="84">
        <f t="shared" si="61"/>
        <v>0</v>
      </c>
      <c r="AS113" s="84">
        <f t="shared" si="61"/>
        <v>0</v>
      </c>
      <c r="AT113" s="84">
        <f t="shared" si="61"/>
        <v>0</v>
      </c>
      <c r="AU113" s="84">
        <f t="shared" si="61"/>
        <v>0</v>
      </c>
      <c r="AV113" s="84">
        <f t="shared" si="61"/>
        <v>0</v>
      </c>
      <c r="AW113" s="84">
        <f t="shared" si="61"/>
        <v>0</v>
      </c>
      <c r="AX113" s="84">
        <f t="shared" si="61"/>
        <v>0</v>
      </c>
      <c r="AY113" s="84">
        <f t="shared" si="61"/>
        <v>0</v>
      </c>
      <c r="AZ113" s="84">
        <f t="shared" si="61"/>
        <v>0</v>
      </c>
    </row>
    <row r="114" spans="1:52" ht="15.75" x14ac:dyDescent="0.25">
      <c r="A114" s="82">
        <v>1</v>
      </c>
      <c r="B114" s="85">
        <v>0.52200000000000002</v>
      </c>
      <c r="C114" s="84">
        <f t="shared" si="57"/>
        <v>0</v>
      </c>
      <c r="D114" s="84">
        <f t="shared" si="57"/>
        <v>0</v>
      </c>
      <c r="E114" s="84">
        <f t="shared" si="57"/>
        <v>0</v>
      </c>
      <c r="F114" s="84">
        <f t="shared" si="57"/>
        <v>0</v>
      </c>
      <c r="G114" s="84">
        <f t="shared" si="57"/>
        <v>0</v>
      </c>
      <c r="H114" s="84">
        <f t="shared" si="57"/>
        <v>0</v>
      </c>
      <c r="I114" s="84">
        <f t="shared" si="57"/>
        <v>0</v>
      </c>
      <c r="J114" s="84">
        <f t="shared" si="57"/>
        <v>0</v>
      </c>
      <c r="K114" s="84">
        <f t="shared" si="57"/>
        <v>0</v>
      </c>
      <c r="L114" s="84">
        <f t="shared" si="57"/>
        <v>0</v>
      </c>
      <c r="M114" s="84">
        <f t="shared" si="58"/>
        <v>0</v>
      </c>
      <c r="N114" s="84">
        <f t="shared" si="58"/>
        <v>0</v>
      </c>
      <c r="O114" s="84">
        <f t="shared" si="58"/>
        <v>0</v>
      </c>
      <c r="P114" s="84">
        <f t="shared" si="58"/>
        <v>0</v>
      </c>
      <c r="Q114" s="84">
        <f t="shared" si="58"/>
        <v>0</v>
      </c>
      <c r="R114" s="84">
        <f t="shared" si="58"/>
        <v>0</v>
      </c>
      <c r="S114" s="84">
        <f t="shared" si="58"/>
        <v>0</v>
      </c>
      <c r="T114" s="84">
        <f t="shared" si="58"/>
        <v>0</v>
      </c>
      <c r="U114" s="84">
        <f t="shared" si="58"/>
        <v>0</v>
      </c>
      <c r="V114" s="84">
        <f t="shared" si="58"/>
        <v>0</v>
      </c>
      <c r="W114" s="84">
        <f t="shared" si="59"/>
        <v>0</v>
      </c>
      <c r="X114" s="84">
        <f t="shared" si="59"/>
        <v>0</v>
      </c>
      <c r="Y114" s="84">
        <f t="shared" si="59"/>
        <v>0</v>
      </c>
      <c r="Z114" s="84">
        <f t="shared" si="59"/>
        <v>0</v>
      </c>
      <c r="AA114" s="84">
        <f t="shared" si="59"/>
        <v>0</v>
      </c>
      <c r="AB114" s="84">
        <f t="shared" si="59"/>
        <v>0</v>
      </c>
      <c r="AC114" s="84">
        <f t="shared" si="59"/>
        <v>0</v>
      </c>
      <c r="AD114" s="84">
        <f t="shared" si="59"/>
        <v>0</v>
      </c>
      <c r="AE114" s="84">
        <f t="shared" si="59"/>
        <v>0</v>
      </c>
      <c r="AF114" s="84">
        <f t="shared" si="59"/>
        <v>0</v>
      </c>
      <c r="AG114" s="84">
        <f t="shared" si="60"/>
        <v>0</v>
      </c>
      <c r="AH114" s="84">
        <f t="shared" si="60"/>
        <v>0</v>
      </c>
      <c r="AI114" s="84">
        <f t="shared" si="60"/>
        <v>0</v>
      </c>
      <c r="AJ114" s="84">
        <f t="shared" si="60"/>
        <v>0</v>
      </c>
      <c r="AK114" s="84">
        <f t="shared" si="60"/>
        <v>0</v>
      </c>
      <c r="AL114" s="84">
        <f t="shared" si="60"/>
        <v>0</v>
      </c>
      <c r="AM114" s="84">
        <f t="shared" si="60"/>
        <v>0</v>
      </c>
      <c r="AN114" s="84">
        <f t="shared" si="60"/>
        <v>0</v>
      </c>
      <c r="AO114" s="84">
        <f t="shared" si="60"/>
        <v>0</v>
      </c>
      <c r="AP114" s="84">
        <f t="shared" si="60"/>
        <v>0</v>
      </c>
      <c r="AQ114" s="84">
        <f t="shared" si="61"/>
        <v>0</v>
      </c>
      <c r="AR114" s="84">
        <f t="shared" si="61"/>
        <v>0</v>
      </c>
      <c r="AS114" s="84">
        <f t="shared" si="61"/>
        <v>0</v>
      </c>
      <c r="AT114" s="84">
        <f t="shared" si="61"/>
        <v>0</v>
      </c>
      <c r="AU114" s="84">
        <f t="shared" si="61"/>
        <v>0</v>
      </c>
      <c r="AV114" s="84">
        <f t="shared" si="61"/>
        <v>0</v>
      </c>
      <c r="AW114" s="84">
        <f t="shared" si="61"/>
        <v>0</v>
      </c>
      <c r="AX114" s="84">
        <f t="shared" si="61"/>
        <v>0</v>
      </c>
      <c r="AY114" s="84">
        <f t="shared" si="61"/>
        <v>0</v>
      </c>
      <c r="AZ114" s="84">
        <f t="shared" si="61"/>
        <v>0</v>
      </c>
    </row>
    <row r="115" spans="1:52" ht="15.75" x14ac:dyDescent="0.25">
      <c r="A115" s="82">
        <v>2</v>
      </c>
      <c r="B115" s="85">
        <v>0.52400000000000002</v>
      </c>
      <c r="C115" s="84">
        <f t="shared" si="57"/>
        <v>0</v>
      </c>
      <c r="D115" s="84">
        <f t="shared" si="57"/>
        <v>0</v>
      </c>
      <c r="E115" s="84">
        <f t="shared" si="57"/>
        <v>0</v>
      </c>
      <c r="F115" s="84">
        <f t="shared" si="57"/>
        <v>0</v>
      </c>
      <c r="G115" s="84">
        <f t="shared" si="57"/>
        <v>0</v>
      </c>
      <c r="H115" s="84">
        <f t="shared" si="57"/>
        <v>0</v>
      </c>
      <c r="I115" s="84">
        <f t="shared" si="57"/>
        <v>0</v>
      </c>
      <c r="J115" s="84">
        <f t="shared" si="57"/>
        <v>0</v>
      </c>
      <c r="K115" s="84">
        <f t="shared" si="57"/>
        <v>0</v>
      </c>
      <c r="L115" s="84">
        <f t="shared" si="57"/>
        <v>0</v>
      </c>
      <c r="M115" s="84">
        <f t="shared" si="58"/>
        <v>0</v>
      </c>
      <c r="N115" s="84">
        <f t="shared" si="58"/>
        <v>0</v>
      </c>
      <c r="O115" s="84">
        <f t="shared" si="58"/>
        <v>0</v>
      </c>
      <c r="P115" s="84">
        <f t="shared" si="58"/>
        <v>0</v>
      </c>
      <c r="Q115" s="84">
        <f t="shared" si="58"/>
        <v>0</v>
      </c>
      <c r="R115" s="84">
        <f t="shared" si="58"/>
        <v>0</v>
      </c>
      <c r="S115" s="84">
        <f t="shared" si="58"/>
        <v>0</v>
      </c>
      <c r="T115" s="84">
        <f t="shared" si="58"/>
        <v>0</v>
      </c>
      <c r="U115" s="84">
        <f t="shared" si="58"/>
        <v>0</v>
      </c>
      <c r="V115" s="84">
        <f t="shared" si="58"/>
        <v>0</v>
      </c>
      <c r="W115" s="84">
        <f t="shared" si="59"/>
        <v>0</v>
      </c>
      <c r="X115" s="84">
        <f t="shared" si="59"/>
        <v>0</v>
      </c>
      <c r="Y115" s="84">
        <f t="shared" si="59"/>
        <v>0</v>
      </c>
      <c r="Z115" s="84">
        <f t="shared" si="59"/>
        <v>0</v>
      </c>
      <c r="AA115" s="84">
        <f t="shared" si="59"/>
        <v>0</v>
      </c>
      <c r="AB115" s="84">
        <f t="shared" si="59"/>
        <v>0</v>
      </c>
      <c r="AC115" s="84">
        <f t="shared" si="59"/>
        <v>0</v>
      </c>
      <c r="AD115" s="84">
        <f t="shared" si="59"/>
        <v>0</v>
      </c>
      <c r="AE115" s="84">
        <f t="shared" si="59"/>
        <v>0</v>
      </c>
      <c r="AF115" s="84">
        <f t="shared" si="59"/>
        <v>0</v>
      </c>
      <c r="AG115" s="84">
        <f t="shared" si="60"/>
        <v>0</v>
      </c>
      <c r="AH115" s="84">
        <f t="shared" si="60"/>
        <v>0</v>
      </c>
      <c r="AI115" s="84">
        <f t="shared" si="60"/>
        <v>0</v>
      </c>
      <c r="AJ115" s="84">
        <f t="shared" si="60"/>
        <v>0</v>
      </c>
      <c r="AK115" s="84">
        <f t="shared" si="60"/>
        <v>0</v>
      </c>
      <c r="AL115" s="84">
        <f t="shared" si="60"/>
        <v>0</v>
      </c>
      <c r="AM115" s="84">
        <f t="shared" si="60"/>
        <v>0</v>
      </c>
      <c r="AN115" s="84">
        <f t="shared" si="60"/>
        <v>0</v>
      </c>
      <c r="AO115" s="84">
        <f t="shared" si="60"/>
        <v>0</v>
      </c>
      <c r="AP115" s="84">
        <f t="shared" si="60"/>
        <v>0</v>
      </c>
      <c r="AQ115" s="84">
        <f t="shared" si="61"/>
        <v>0</v>
      </c>
      <c r="AR115" s="84">
        <f t="shared" si="61"/>
        <v>0</v>
      </c>
      <c r="AS115" s="84">
        <f t="shared" si="61"/>
        <v>0</v>
      </c>
      <c r="AT115" s="84">
        <f t="shared" si="61"/>
        <v>0</v>
      </c>
      <c r="AU115" s="84">
        <f t="shared" si="61"/>
        <v>0</v>
      </c>
      <c r="AV115" s="84">
        <f t="shared" si="61"/>
        <v>0</v>
      </c>
      <c r="AW115" s="84">
        <f t="shared" si="61"/>
        <v>0</v>
      </c>
      <c r="AX115" s="84">
        <f t="shared" si="61"/>
        <v>0</v>
      </c>
      <c r="AY115" s="84">
        <f t="shared" si="61"/>
        <v>0</v>
      </c>
      <c r="AZ115" s="84">
        <f t="shared" si="61"/>
        <v>0</v>
      </c>
    </row>
    <row r="116" spans="1:52" ht="15.75" x14ac:dyDescent="0.25">
      <c r="A116" s="82">
        <v>3</v>
      </c>
      <c r="B116" s="85">
        <v>0.52600000000000002</v>
      </c>
      <c r="C116" s="84">
        <f t="shared" si="57"/>
        <v>0</v>
      </c>
      <c r="D116" s="84">
        <f t="shared" si="57"/>
        <v>0</v>
      </c>
      <c r="E116" s="84">
        <f t="shared" si="57"/>
        <v>0</v>
      </c>
      <c r="F116" s="84">
        <f t="shared" si="57"/>
        <v>0</v>
      </c>
      <c r="G116" s="84">
        <f t="shared" si="57"/>
        <v>0</v>
      </c>
      <c r="H116" s="84">
        <f t="shared" si="57"/>
        <v>0</v>
      </c>
      <c r="I116" s="84">
        <f t="shared" si="57"/>
        <v>0</v>
      </c>
      <c r="J116" s="84">
        <f t="shared" si="57"/>
        <v>0</v>
      </c>
      <c r="K116" s="84">
        <f t="shared" si="57"/>
        <v>0</v>
      </c>
      <c r="L116" s="84">
        <f t="shared" si="57"/>
        <v>0</v>
      </c>
      <c r="M116" s="84">
        <f t="shared" si="58"/>
        <v>0</v>
      </c>
      <c r="N116" s="84">
        <f t="shared" si="58"/>
        <v>0</v>
      </c>
      <c r="O116" s="84">
        <f t="shared" si="58"/>
        <v>0</v>
      </c>
      <c r="P116" s="84">
        <f t="shared" si="58"/>
        <v>0</v>
      </c>
      <c r="Q116" s="84">
        <f t="shared" si="58"/>
        <v>0</v>
      </c>
      <c r="R116" s="84">
        <f t="shared" si="58"/>
        <v>0</v>
      </c>
      <c r="S116" s="84">
        <f t="shared" si="58"/>
        <v>0</v>
      </c>
      <c r="T116" s="84">
        <f t="shared" si="58"/>
        <v>0</v>
      </c>
      <c r="U116" s="84">
        <f t="shared" si="58"/>
        <v>0</v>
      </c>
      <c r="V116" s="84">
        <f t="shared" si="58"/>
        <v>0</v>
      </c>
      <c r="W116" s="84">
        <f t="shared" si="59"/>
        <v>0</v>
      </c>
      <c r="X116" s="84">
        <f t="shared" si="59"/>
        <v>0</v>
      </c>
      <c r="Y116" s="84">
        <f t="shared" si="59"/>
        <v>0</v>
      </c>
      <c r="Z116" s="84">
        <f t="shared" si="59"/>
        <v>0</v>
      </c>
      <c r="AA116" s="84">
        <f t="shared" si="59"/>
        <v>0</v>
      </c>
      <c r="AB116" s="84">
        <f t="shared" si="59"/>
        <v>0</v>
      </c>
      <c r="AC116" s="84">
        <f t="shared" si="59"/>
        <v>0</v>
      </c>
      <c r="AD116" s="84">
        <f t="shared" si="59"/>
        <v>0</v>
      </c>
      <c r="AE116" s="84">
        <f t="shared" si="59"/>
        <v>0</v>
      </c>
      <c r="AF116" s="84">
        <f t="shared" si="59"/>
        <v>0</v>
      </c>
      <c r="AG116" s="84">
        <f t="shared" si="60"/>
        <v>0</v>
      </c>
      <c r="AH116" s="84">
        <f t="shared" si="60"/>
        <v>0</v>
      </c>
      <c r="AI116" s="84">
        <f t="shared" si="60"/>
        <v>0</v>
      </c>
      <c r="AJ116" s="84">
        <f t="shared" si="60"/>
        <v>0</v>
      </c>
      <c r="AK116" s="84">
        <f t="shared" si="60"/>
        <v>0</v>
      </c>
      <c r="AL116" s="84">
        <f t="shared" si="60"/>
        <v>0</v>
      </c>
      <c r="AM116" s="84">
        <f t="shared" si="60"/>
        <v>0</v>
      </c>
      <c r="AN116" s="84">
        <f t="shared" si="60"/>
        <v>0</v>
      </c>
      <c r="AO116" s="84">
        <f t="shared" si="60"/>
        <v>0</v>
      </c>
      <c r="AP116" s="84">
        <f t="shared" si="60"/>
        <v>0</v>
      </c>
      <c r="AQ116" s="84">
        <f t="shared" si="61"/>
        <v>0</v>
      </c>
      <c r="AR116" s="84">
        <f t="shared" si="61"/>
        <v>0</v>
      </c>
      <c r="AS116" s="84">
        <f t="shared" si="61"/>
        <v>0</v>
      </c>
      <c r="AT116" s="84">
        <f t="shared" si="61"/>
        <v>0</v>
      </c>
      <c r="AU116" s="84">
        <f t="shared" si="61"/>
        <v>0</v>
      </c>
      <c r="AV116" s="84">
        <f t="shared" si="61"/>
        <v>0</v>
      </c>
      <c r="AW116" s="84">
        <f t="shared" si="61"/>
        <v>0</v>
      </c>
      <c r="AX116" s="84">
        <f t="shared" si="61"/>
        <v>0</v>
      </c>
      <c r="AY116" s="84">
        <f t="shared" si="61"/>
        <v>0</v>
      </c>
      <c r="AZ116" s="84">
        <f t="shared" si="61"/>
        <v>0</v>
      </c>
    </row>
    <row r="117" spans="1:52" ht="15.75" x14ac:dyDescent="0.25">
      <c r="A117" s="82">
        <v>4</v>
      </c>
      <c r="B117" s="85">
        <v>0.52800000000000002</v>
      </c>
      <c r="C117" s="84">
        <f t="shared" si="57"/>
        <v>0</v>
      </c>
      <c r="D117" s="84">
        <f t="shared" si="57"/>
        <v>0.52800000000000002</v>
      </c>
      <c r="E117" s="84">
        <f t="shared" si="57"/>
        <v>0.52800000000000002</v>
      </c>
      <c r="F117" s="84">
        <f t="shared" si="57"/>
        <v>0.52800000000000002</v>
      </c>
      <c r="G117" s="84">
        <f t="shared" si="57"/>
        <v>0.52800000000000002</v>
      </c>
      <c r="H117" s="84">
        <f t="shared" si="57"/>
        <v>0.52800000000000002</v>
      </c>
      <c r="I117" s="84">
        <f t="shared" si="57"/>
        <v>0.52800000000000002</v>
      </c>
      <c r="J117" s="84">
        <f t="shared" si="57"/>
        <v>0.52800000000000002</v>
      </c>
      <c r="K117" s="84">
        <f t="shared" si="57"/>
        <v>0.52800000000000002</v>
      </c>
      <c r="L117" s="84">
        <f t="shared" si="57"/>
        <v>0.52800000000000002</v>
      </c>
      <c r="M117" s="84">
        <f t="shared" si="58"/>
        <v>0.52800000000000002</v>
      </c>
      <c r="N117" s="84">
        <f t="shared" si="58"/>
        <v>0.52800000000000002</v>
      </c>
      <c r="O117" s="84">
        <f t="shared" si="58"/>
        <v>0.52800000000000002</v>
      </c>
      <c r="P117" s="84">
        <f t="shared" si="58"/>
        <v>0.52800000000000002</v>
      </c>
      <c r="Q117" s="84">
        <f t="shared" si="58"/>
        <v>0.52800000000000002</v>
      </c>
      <c r="R117" s="84">
        <f t="shared" si="58"/>
        <v>0.52800000000000002</v>
      </c>
      <c r="S117" s="84">
        <f t="shared" si="58"/>
        <v>0.52800000000000002</v>
      </c>
      <c r="T117" s="84">
        <f t="shared" si="58"/>
        <v>0.52800000000000002</v>
      </c>
      <c r="U117" s="84">
        <f t="shared" si="58"/>
        <v>0.52800000000000002</v>
      </c>
      <c r="V117" s="84">
        <f t="shared" si="58"/>
        <v>0.52800000000000002</v>
      </c>
      <c r="W117" s="84">
        <f t="shared" si="59"/>
        <v>0.52800000000000002</v>
      </c>
      <c r="X117" s="84">
        <f t="shared" si="59"/>
        <v>0.52800000000000002</v>
      </c>
      <c r="Y117" s="84">
        <f t="shared" si="59"/>
        <v>0.52800000000000002</v>
      </c>
      <c r="Z117" s="84">
        <f t="shared" si="59"/>
        <v>0.52800000000000002</v>
      </c>
      <c r="AA117" s="84">
        <f t="shared" si="59"/>
        <v>0.52800000000000002</v>
      </c>
      <c r="AB117" s="84">
        <f t="shared" si="59"/>
        <v>0.52800000000000002</v>
      </c>
      <c r="AC117" s="84">
        <f t="shared" si="59"/>
        <v>0.52800000000000002</v>
      </c>
      <c r="AD117" s="84">
        <f t="shared" si="59"/>
        <v>0.52800000000000002</v>
      </c>
      <c r="AE117" s="84">
        <f t="shared" si="59"/>
        <v>0.52800000000000002</v>
      </c>
      <c r="AF117" s="84">
        <f t="shared" si="59"/>
        <v>0.52800000000000002</v>
      </c>
      <c r="AG117" s="84">
        <f t="shared" si="60"/>
        <v>0.52800000000000002</v>
      </c>
      <c r="AH117" s="84">
        <f t="shared" si="60"/>
        <v>0.52800000000000002</v>
      </c>
      <c r="AI117" s="84">
        <f t="shared" si="60"/>
        <v>0.52800000000000002</v>
      </c>
      <c r="AJ117" s="84">
        <f t="shared" si="60"/>
        <v>0.52800000000000002</v>
      </c>
      <c r="AK117" s="84">
        <f t="shared" si="60"/>
        <v>0.52800000000000002</v>
      </c>
      <c r="AL117" s="84">
        <f t="shared" si="60"/>
        <v>0.52800000000000002</v>
      </c>
      <c r="AM117" s="84">
        <f t="shared" si="60"/>
        <v>0.52800000000000002</v>
      </c>
      <c r="AN117" s="84">
        <f t="shared" si="60"/>
        <v>0.52800000000000002</v>
      </c>
      <c r="AO117" s="84">
        <f t="shared" si="60"/>
        <v>0.52800000000000002</v>
      </c>
      <c r="AP117" s="84">
        <f t="shared" si="60"/>
        <v>0.52800000000000002</v>
      </c>
      <c r="AQ117" s="84">
        <f t="shared" si="61"/>
        <v>0.52800000000000002</v>
      </c>
      <c r="AR117" s="84">
        <f t="shared" si="61"/>
        <v>0.52800000000000002</v>
      </c>
      <c r="AS117" s="84">
        <f t="shared" si="61"/>
        <v>0.52800000000000002</v>
      </c>
      <c r="AT117" s="84">
        <f t="shared" si="61"/>
        <v>0.52800000000000002</v>
      </c>
      <c r="AU117" s="84">
        <f t="shared" si="61"/>
        <v>0.52800000000000002</v>
      </c>
      <c r="AV117" s="84">
        <f t="shared" si="61"/>
        <v>0.52800000000000002</v>
      </c>
      <c r="AW117" s="84">
        <f t="shared" si="61"/>
        <v>0.52800000000000002</v>
      </c>
      <c r="AX117" s="84">
        <f t="shared" si="61"/>
        <v>0.52800000000000002</v>
      </c>
      <c r="AY117" s="84">
        <f t="shared" si="61"/>
        <v>0</v>
      </c>
      <c r="AZ117" s="84">
        <f t="shared" si="61"/>
        <v>0.52800000000000002</v>
      </c>
    </row>
    <row r="118" spans="1:52" ht="15.75" x14ac:dyDescent="0.25">
      <c r="A118" s="82">
        <v>5</v>
      </c>
      <c r="B118" s="85">
        <v>0.53</v>
      </c>
      <c r="C118" s="84">
        <f t="shared" si="57"/>
        <v>0</v>
      </c>
      <c r="D118" s="84">
        <f t="shared" si="57"/>
        <v>0.53</v>
      </c>
      <c r="E118" s="84">
        <f t="shared" si="57"/>
        <v>0.53</v>
      </c>
      <c r="F118" s="84">
        <f t="shared" si="57"/>
        <v>0.53</v>
      </c>
      <c r="G118" s="84">
        <f t="shared" si="57"/>
        <v>0.53</v>
      </c>
      <c r="H118" s="84">
        <f t="shared" si="57"/>
        <v>0.53</v>
      </c>
      <c r="I118" s="84">
        <f t="shared" si="57"/>
        <v>0.53</v>
      </c>
      <c r="J118" s="84">
        <f t="shared" si="57"/>
        <v>0.53</v>
      </c>
      <c r="K118" s="84">
        <f t="shared" si="57"/>
        <v>0.53</v>
      </c>
      <c r="L118" s="84">
        <f t="shared" si="57"/>
        <v>0.53</v>
      </c>
      <c r="M118" s="84">
        <f t="shared" si="58"/>
        <v>0.53</v>
      </c>
      <c r="N118" s="84">
        <f t="shared" si="58"/>
        <v>0.53</v>
      </c>
      <c r="O118" s="84">
        <f t="shared" si="58"/>
        <v>0.53</v>
      </c>
      <c r="P118" s="84">
        <f t="shared" si="58"/>
        <v>0.53</v>
      </c>
      <c r="Q118" s="84">
        <f t="shared" si="58"/>
        <v>0.53</v>
      </c>
      <c r="R118" s="84">
        <f t="shared" si="58"/>
        <v>0.53</v>
      </c>
      <c r="S118" s="84">
        <f t="shared" si="58"/>
        <v>0.53</v>
      </c>
      <c r="T118" s="84">
        <f t="shared" si="58"/>
        <v>0.53</v>
      </c>
      <c r="U118" s="84">
        <f t="shared" si="58"/>
        <v>0.53</v>
      </c>
      <c r="V118" s="84">
        <f t="shared" si="58"/>
        <v>0.53</v>
      </c>
      <c r="W118" s="84">
        <f t="shared" si="59"/>
        <v>0.53</v>
      </c>
      <c r="X118" s="84">
        <f t="shared" si="59"/>
        <v>0.53</v>
      </c>
      <c r="Y118" s="84">
        <f t="shared" si="59"/>
        <v>0.53</v>
      </c>
      <c r="Z118" s="84">
        <f t="shared" si="59"/>
        <v>0.53</v>
      </c>
      <c r="AA118" s="84">
        <f t="shared" si="59"/>
        <v>0.53</v>
      </c>
      <c r="AB118" s="84">
        <f t="shared" si="59"/>
        <v>0.53</v>
      </c>
      <c r="AC118" s="84">
        <f t="shared" si="59"/>
        <v>0.53</v>
      </c>
      <c r="AD118" s="84">
        <f t="shared" si="59"/>
        <v>0.53</v>
      </c>
      <c r="AE118" s="84">
        <f t="shared" si="59"/>
        <v>0.53</v>
      </c>
      <c r="AF118" s="84">
        <f t="shared" si="59"/>
        <v>0.53</v>
      </c>
      <c r="AG118" s="84">
        <f t="shared" si="60"/>
        <v>0.53</v>
      </c>
      <c r="AH118" s="84">
        <f t="shared" si="60"/>
        <v>0.53</v>
      </c>
      <c r="AI118" s="84">
        <f t="shared" si="60"/>
        <v>0.53</v>
      </c>
      <c r="AJ118" s="84">
        <f t="shared" si="60"/>
        <v>0.53</v>
      </c>
      <c r="AK118" s="84">
        <f t="shared" si="60"/>
        <v>0.53</v>
      </c>
      <c r="AL118" s="84">
        <f t="shared" si="60"/>
        <v>0.53</v>
      </c>
      <c r="AM118" s="84">
        <f t="shared" si="60"/>
        <v>0.53</v>
      </c>
      <c r="AN118" s="84">
        <f t="shared" si="60"/>
        <v>0.53</v>
      </c>
      <c r="AO118" s="84">
        <f t="shared" si="60"/>
        <v>0.53</v>
      </c>
      <c r="AP118" s="84">
        <f t="shared" si="60"/>
        <v>0.53</v>
      </c>
      <c r="AQ118" s="84">
        <f t="shared" si="61"/>
        <v>0.53</v>
      </c>
      <c r="AR118" s="84">
        <f t="shared" si="61"/>
        <v>0.53</v>
      </c>
      <c r="AS118" s="84">
        <f t="shared" si="61"/>
        <v>0.53</v>
      </c>
      <c r="AT118" s="84">
        <f t="shared" si="61"/>
        <v>0.53</v>
      </c>
      <c r="AU118" s="84">
        <f t="shared" si="61"/>
        <v>0.53</v>
      </c>
      <c r="AV118" s="84">
        <f t="shared" si="61"/>
        <v>0.53</v>
      </c>
      <c r="AW118" s="84">
        <f t="shared" si="61"/>
        <v>0.53</v>
      </c>
      <c r="AX118" s="84">
        <f t="shared" si="61"/>
        <v>0.53</v>
      </c>
      <c r="AY118" s="84">
        <f t="shared" si="61"/>
        <v>0</v>
      </c>
      <c r="AZ118" s="84">
        <f t="shared" si="61"/>
        <v>0.53</v>
      </c>
    </row>
    <row r="119" spans="1:52" ht="15.75" x14ac:dyDescent="0.25">
      <c r="A119" s="82">
        <v>6</v>
      </c>
      <c r="B119" s="85">
        <v>0.53400000000000003</v>
      </c>
      <c r="C119" s="84">
        <f t="shared" si="57"/>
        <v>0</v>
      </c>
      <c r="D119" s="84">
        <f t="shared" si="57"/>
        <v>0</v>
      </c>
      <c r="E119" s="84">
        <f t="shared" si="57"/>
        <v>0</v>
      </c>
      <c r="F119" s="84">
        <f t="shared" si="57"/>
        <v>0</v>
      </c>
      <c r="G119" s="84">
        <f t="shared" si="57"/>
        <v>0</v>
      </c>
      <c r="H119" s="84">
        <f t="shared" si="57"/>
        <v>0</v>
      </c>
      <c r="I119" s="84">
        <f t="shared" si="57"/>
        <v>0</v>
      </c>
      <c r="J119" s="84">
        <f t="shared" si="57"/>
        <v>0</v>
      </c>
      <c r="K119" s="84">
        <f t="shared" si="57"/>
        <v>0</v>
      </c>
      <c r="L119" s="84">
        <f t="shared" si="57"/>
        <v>0</v>
      </c>
      <c r="M119" s="84">
        <f t="shared" si="58"/>
        <v>0</v>
      </c>
      <c r="N119" s="84">
        <f t="shared" si="58"/>
        <v>0</v>
      </c>
      <c r="O119" s="84">
        <f t="shared" si="58"/>
        <v>0</v>
      </c>
      <c r="P119" s="84">
        <f t="shared" si="58"/>
        <v>0</v>
      </c>
      <c r="Q119" s="84">
        <f t="shared" si="58"/>
        <v>0</v>
      </c>
      <c r="R119" s="84">
        <f t="shared" si="58"/>
        <v>0</v>
      </c>
      <c r="S119" s="84">
        <f t="shared" si="58"/>
        <v>0</v>
      </c>
      <c r="T119" s="84">
        <f t="shared" si="58"/>
        <v>0</v>
      </c>
      <c r="U119" s="84">
        <f t="shared" si="58"/>
        <v>0</v>
      </c>
      <c r="V119" s="84">
        <f t="shared" si="58"/>
        <v>0</v>
      </c>
      <c r="W119" s="84">
        <f t="shared" si="59"/>
        <v>0</v>
      </c>
      <c r="X119" s="84">
        <f t="shared" si="59"/>
        <v>0</v>
      </c>
      <c r="Y119" s="84">
        <f t="shared" si="59"/>
        <v>0</v>
      </c>
      <c r="Z119" s="84">
        <f t="shared" si="59"/>
        <v>0</v>
      </c>
      <c r="AA119" s="84">
        <f t="shared" si="59"/>
        <v>0</v>
      </c>
      <c r="AB119" s="84">
        <f t="shared" si="59"/>
        <v>0</v>
      </c>
      <c r="AC119" s="84">
        <f t="shared" si="59"/>
        <v>0</v>
      </c>
      <c r="AD119" s="84">
        <f t="shared" si="59"/>
        <v>0</v>
      </c>
      <c r="AE119" s="84">
        <f t="shared" si="59"/>
        <v>0</v>
      </c>
      <c r="AF119" s="84">
        <f t="shared" si="59"/>
        <v>0</v>
      </c>
      <c r="AG119" s="84">
        <f t="shared" si="60"/>
        <v>0</v>
      </c>
      <c r="AH119" s="84">
        <f t="shared" si="60"/>
        <v>0</v>
      </c>
      <c r="AI119" s="84">
        <f t="shared" si="60"/>
        <v>0</v>
      </c>
      <c r="AJ119" s="84">
        <f t="shared" si="60"/>
        <v>0</v>
      </c>
      <c r="AK119" s="84">
        <f t="shared" si="60"/>
        <v>0</v>
      </c>
      <c r="AL119" s="84">
        <f t="shared" si="60"/>
        <v>0</v>
      </c>
      <c r="AM119" s="84">
        <f t="shared" si="60"/>
        <v>0</v>
      </c>
      <c r="AN119" s="84">
        <f t="shared" si="60"/>
        <v>0</v>
      </c>
      <c r="AO119" s="84">
        <f t="shared" si="60"/>
        <v>0</v>
      </c>
      <c r="AP119" s="84">
        <f t="shared" si="60"/>
        <v>0</v>
      </c>
      <c r="AQ119" s="84">
        <f t="shared" si="61"/>
        <v>0</v>
      </c>
      <c r="AR119" s="84">
        <f t="shared" si="61"/>
        <v>0</v>
      </c>
      <c r="AS119" s="84">
        <f t="shared" si="61"/>
        <v>0</v>
      </c>
      <c r="AT119" s="84">
        <f t="shared" si="61"/>
        <v>0</v>
      </c>
      <c r="AU119" s="84">
        <f t="shared" si="61"/>
        <v>0</v>
      </c>
      <c r="AV119" s="84">
        <f t="shared" si="61"/>
        <v>0</v>
      </c>
      <c r="AW119" s="84">
        <f t="shared" si="61"/>
        <v>0</v>
      </c>
      <c r="AX119" s="84">
        <f t="shared" si="61"/>
        <v>0</v>
      </c>
      <c r="AY119" s="84">
        <f t="shared" si="61"/>
        <v>0</v>
      </c>
      <c r="AZ119" s="84">
        <f t="shared" si="61"/>
        <v>0</v>
      </c>
    </row>
    <row r="120" spans="1:52" ht="15.75" x14ac:dyDescent="0.25">
      <c r="A120" s="82">
        <v>7</v>
      </c>
      <c r="B120" s="85">
        <v>0.53800000000000003</v>
      </c>
      <c r="C120" s="84">
        <f t="shared" si="57"/>
        <v>0</v>
      </c>
      <c r="D120" s="84">
        <f t="shared" si="57"/>
        <v>0</v>
      </c>
      <c r="E120" s="84">
        <f t="shared" si="57"/>
        <v>0</v>
      </c>
      <c r="F120" s="84">
        <f t="shared" si="57"/>
        <v>0</v>
      </c>
      <c r="G120" s="84">
        <f t="shared" si="57"/>
        <v>0</v>
      </c>
      <c r="H120" s="84">
        <f t="shared" si="57"/>
        <v>0</v>
      </c>
      <c r="I120" s="84">
        <f t="shared" si="57"/>
        <v>0</v>
      </c>
      <c r="J120" s="84">
        <f t="shared" si="57"/>
        <v>0</v>
      </c>
      <c r="K120" s="84">
        <f t="shared" si="57"/>
        <v>0</v>
      </c>
      <c r="L120" s="84">
        <f t="shared" si="57"/>
        <v>0</v>
      </c>
      <c r="M120" s="84">
        <f t="shared" si="58"/>
        <v>0</v>
      </c>
      <c r="N120" s="84">
        <f t="shared" si="58"/>
        <v>0</v>
      </c>
      <c r="O120" s="84">
        <f t="shared" si="58"/>
        <v>0</v>
      </c>
      <c r="P120" s="84">
        <f t="shared" si="58"/>
        <v>0</v>
      </c>
      <c r="Q120" s="84">
        <f t="shared" si="58"/>
        <v>0</v>
      </c>
      <c r="R120" s="84">
        <f t="shared" si="58"/>
        <v>0</v>
      </c>
      <c r="S120" s="84">
        <f t="shared" si="58"/>
        <v>0</v>
      </c>
      <c r="T120" s="84">
        <f t="shared" si="58"/>
        <v>0</v>
      </c>
      <c r="U120" s="84">
        <f t="shared" si="58"/>
        <v>0</v>
      </c>
      <c r="V120" s="84">
        <f t="shared" si="58"/>
        <v>0</v>
      </c>
      <c r="W120" s="84">
        <f t="shared" si="59"/>
        <v>0</v>
      </c>
      <c r="X120" s="84">
        <f t="shared" si="59"/>
        <v>0</v>
      </c>
      <c r="Y120" s="84">
        <f t="shared" si="59"/>
        <v>0</v>
      </c>
      <c r="Z120" s="84">
        <f t="shared" si="59"/>
        <v>0</v>
      </c>
      <c r="AA120" s="84">
        <f t="shared" si="59"/>
        <v>0</v>
      </c>
      <c r="AB120" s="84">
        <f t="shared" si="59"/>
        <v>0</v>
      </c>
      <c r="AC120" s="84">
        <f t="shared" si="59"/>
        <v>0</v>
      </c>
      <c r="AD120" s="84">
        <f t="shared" si="59"/>
        <v>0</v>
      </c>
      <c r="AE120" s="84">
        <f t="shared" si="59"/>
        <v>0</v>
      </c>
      <c r="AF120" s="84">
        <f t="shared" si="59"/>
        <v>0</v>
      </c>
      <c r="AG120" s="84">
        <f t="shared" si="60"/>
        <v>0</v>
      </c>
      <c r="AH120" s="84">
        <f t="shared" si="60"/>
        <v>0</v>
      </c>
      <c r="AI120" s="84">
        <f t="shared" si="60"/>
        <v>0</v>
      </c>
      <c r="AJ120" s="84">
        <f t="shared" si="60"/>
        <v>0</v>
      </c>
      <c r="AK120" s="84">
        <f t="shared" si="60"/>
        <v>0</v>
      </c>
      <c r="AL120" s="84">
        <f t="shared" si="60"/>
        <v>0</v>
      </c>
      <c r="AM120" s="84">
        <f t="shared" si="60"/>
        <v>0</v>
      </c>
      <c r="AN120" s="84">
        <f t="shared" si="60"/>
        <v>0</v>
      </c>
      <c r="AO120" s="84">
        <f t="shared" si="60"/>
        <v>0</v>
      </c>
      <c r="AP120" s="84">
        <f t="shared" si="60"/>
        <v>0</v>
      </c>
      <c r="AQ120" s="84">
        <f t="shared" si="61"/>
        <v>0</v>
      </c>
      <c r="AR120" s="84">
        <f t="shared" si="61"/>
        <v>0</v>
      </c>
      <c r="AS120" s="84">
        <f t="shared" si="61"/>
        <v>0</v>
      </c>
      <c r="AT120" s="84">
        <f t="shared" si="61"/>
        <v>0</v>
      </c>
      <c r="AU120" s="84">
        <f t="shared" si="61"/>
        <v>0</v>
      </c>
      <c r="AV120" s="84">
        <f t="shared" si="61"/>
        <v>0</v>
      </c>
      <c r="AW120" s="84">
        <f t="shared" si="61"/>
        <v>0</v>
      </c>
      <c r="AX120" s="84">
        <f t="shared" si="61"/>
        <v>0</v>
      </c>
      <c r="AY120" s="84">
        <f t="shared" si="61"/>
        <v>0</v>
      </c>
      <c r="AZ120" s="84">
        <f t="shared" si="61"/>
        <v>0</v>
      </c>
    </row>
    <row r="121" spans="1:52" ht="15.75" x14ac:dyDescent="0.25">
      <c r="A121" s="82">
        <v>8</v>
      </c>
      <c r="B121" s="85">
        <v>0.54200000000000004</v>
      </c>
      <c r="C121" s="84">
        <f t="shared" si="57"/>
        <v>0</v>
      </c>
      <c r="D121" s="84">
        <f t="shared" si="57"/>
        <v>0</v>
      </c>
      <c r="E121" s="84">
        <f t="shared" si="57"/>
        <v>0</v>
      </c>
      <c r="F121" s="84">
        <f t="shared" si="57"/>
        <v>0</v>
      </c>
      <c r="G121" s="84">
        <f t="shared" si="57"/>
        <v>0</v>
      </c>
      <c r="H121" s="84">
        <f t="shared" si="57"/>
        <v>0</v>
      </c>
      <c r="I121" s="84">
        <f t="shared" si="57"/>
        <v>0</v>
      </c>
      <c r="J121" s="84">
        <f t="shared" si="57"/>
        <v>0</v>
      </c>
      <c r="K121" s="84">
        <f t="shared" si="57"/>
        <v>0</v>
      </c>
      <c r="L121" s="84">
        <f t="shared" si="57"/>
        <v>0</v>
      </c>
      <c r="M121" s="84">
        <f t="shared" si="58"/>
        <v>0</v>
      </c>
      <c r="N121" s="84">
        <f t="shared" si="58"/>
        <v>0</v>
      </c>
      <c r="O121" s="84">
        <f t="shared" si="58"/>
        <v>0</v>
      </c>
      <c r="P121" s="84">
        <f t="shared" si="58"/>
        <v>0</v>
      </c>
      <c r="Q121" s="84">
        <f t="shared" si="58"/>
        <v>0</v>
      </c>
      <c r="R121" s="84">
        <f t="shared" si="58"/>
        <v>0</v>
      </c>
      <c r="S121" s="84">
        <f t="shared" si="58"/>
        <v>0</v>
      </c>
      <c r="T121" s="84">
        <f t="shared" si="58"/>
        <v>0</v>
      </c>
      <c r="U121" s="84">
        <f t="shared" si="58"/>
        <v>0</v>
      </c>
      <c r="V121" s="84">
        <f t="shared" si="58"/>
        <v>0</v>
      </c>
      <c r="W121" s="84">
        <f t="shared" si="59"/>
        <v>0</v>
      </c>
      <c r="X121" s="84">
        <f t="shared" si="59"/>
        <v>0</v>
      </c>
      <c r="Y121" s="84">
        <f t="shared" si="59"/>
        <v>0</v>
      </c>
      <c r="Z121" s="84">
        <f t="shared" si="59"/>
        <v>0</v>
      </c>
      <c r="AA121" s="84">
        <f t="shared" si="59"/>
        <v>0</v>
      </c>
      <c r="AB121" s="84">
        <f t="shared" si="59"/>
        <v>0</v>
      </c>
      <c r="AC121" s="84">
        <f t="shared" si="59"/>
        <v>0</v>
      </c>
      <c r="AD121" s="84">
        <f t="shared" si="59"/>
        <v>0</v>
      </c>
      <c r="AE121" s="84">
        <f t="shared" si="59"/>
        <v>0</v>
      </c>
      <c r="AF121" s="84">
        <f t="shared" si="59"/>
        <v>0</v>
      </c>
      <c r="AG121" s="84">
        <f t="shared" si="60"/>
        <v>0</v>
      </c>
      <c r="AH121" s="84">
        <f t="shared" si="60"/>
        <v>0</v>
      </c>
      <c r="AI121" s="84">
        <f t="shared" si="60"/>
        <v>0</v>
      </c>
      <c r="AJ121" s="84">
        <f t="shared" si="60"/>
        <v>0</v>
      </c>
      <c r="AK121" s="84">
        <f t="shared" si="60"/>
        <v>0</v>
      </c>
      <c r="AL121" s="84">
        <f t="shared" si="60"/>
        <v>0</v>
      </c>
      <c r="AM121" s="84">
        <f t="shared" si="60"/>
        <v>0</v>
      </c>
      <c r="AN121" s="84">
        <f t="shared" si="60"/>
        <v>0</v>
      </c>
      <c r="AO121" s="84">
        <f t="shared" si="60"/>
        <v>0</v>
      </c>
      <c r="AP121" s="84">
        <f t="shared" si="60"/>
        <v>0</v>
      </c>
      <c r="AQ121" s="84">
        <f t="shared" si="61"/>
        <v>0</v>
      </c>
      <c r="AR121" s="84">
        <f t="shared" si="61"/>
        <v>0</v>
      </c>
      <c r="AS121" s="84">
        <f t="shared" si="61"/>
        <v>0</v>
      </c>
      <c r="AT121" s="84">
        <f t="shared" si="61"/>
        <v>0</v>
      </c>
      <c r="AU121" s="84">
        <f t="shared" si="61"/>
        <v>0</v>
      </c>
      <c r="AV121" s="84">
        <f t="shared" si="61"/>
        <v>0</v>
      </c>
      <c r="AW121" s="84">
        <f t="shared" si="61"/>
        <v>0</v>
      </c>
      <c r="AX121" s="84">
        <f t="shared" si="61"/>
        <v>0</v>
      </c>
      <c r="AY121" s="84">
        <f t="shared" si="61"/>
        <v>0</v>
      </c>
      <c r="AZ121" s="84">
        <f t="shared" si="61"/>
        <v>0</v>
      </c>
    </row>
    <row r="122" spans="1:52" ht="15.75" x14ac:dyDescent="0.25">
      <c r="A122" s="82">
        <v>9</v>
      </c>
      <c r="B122" s="85">
        <v>0.54600000000000004</v>
      </c>
      <c r="C122" s="84">
        <f t="shared" si="57"/>
        <v>0</v>
      </c>
      <c r="D122" s="84">
        <f t="shared" si="57"/>
        <v>0</v>
      </c>
      <c r="E122" s="84">
        <f t="shared" si="57"/>
        <v>0</v>
      </c>
      <c r="F122" s="84">
        <f t="shared" si="57"/>
        <v>0</v>
      </c>
      <c r="G122" s="84">
        <f t="shared" si="57"/>
        <v>0</v>
      </c>
      <c r="H122" s="84">
        <f t="shared" si="57"/>
        <v>0</v>
      </c>
      <c r="I122" s="84">
        <f t="shared" si="57"/>
        <v>0</v>
      </c>
      <c r="J122" s="84">
        <f t="shared" si="57"/>
        <v>0</v>
      </c>
      <c r="K122" s="84">
        <f t="shared" si="57"/>
        <v>0</v>
      </c>
      <c r="L122" s="84">
        <f t="shared" si="57"/>
        <v>0</v>
      </c>
      <c r="M122" s="84">
        <f t="shared" si="58"/>
        <v>0</v>
      </c>
      <c r="N122" s="84">
        <f t="shared" si="58"/>
        <v>0</v>
      </c>
      <c r="O122" s="84">
        <f t="shared" si="58"/>
        <v>0</v>
      </c>
      <c r="P122" s="84">
        <f t="shared" si="58"/>
        <v>0</v>
      </c>
      <c r="Q122" s="84">
        <f t="shared" si="58"/>
        <v>0</v>
      </c>
      <c r="R122" s="84">
        <f t="shared" si="58"/>
        <v>0</v>
      </c>
      <c r="S122" s="84">
        <f t="shared" si="58"/>
        <v>0</v>
      </c>
      <c r="T122" s="84">
        <f t="shared" si="58"/>
        <v>0</v>
      </c>
      <c r="U122" s="84">
        <f t="shared" si="58"/>
        <v>0</v>
      </c>
      <c r="V122" s="84">
        <f t="shared" si="58"/>
        <v>0</v>
      </c>
      <c r="W122" s="84">
        <f t="shared" si="59"/>
        <v>0</v>
      </c>
      <c r="X122" s="84">
        <f t="shared" si="59"/>
        <v>0</v>
      </c>
      <c r="Y122" s="84">
        <f t="shared" si="59"/>
        <v>0</v>
      </c>
      <c r="Z122" s="84">
        <f t="shared" si="59"/>
        <v>0</v>
      </c>
      <c r="AA122" s="84">
        <f t="shared" si="59"/>
        <v>0</v>
      </c>
      <c r="AB122" s="84">
        <f t="shared" si="59"/>
        <v>0</v>
      </c>
      <c r="AC122" s="84">
        <f t="shared" si="59"/>
        <v>0</v>
      </c>
      <c r="AD122" s="84">
        <f t="shared" si="59"/>
        <v>0</v>
      </c>
      <c r="AE122" s="84">
        <f t="shared" si="59"/>
        <v>0</v>
      </c>
      <c r="AF122" s="84">
        <f t="shared" si="59"/>
        <v>0</v>
      </c>
      <c r="AG122" s="84">
        <f t="shared" si="60"/>
        <v>0</v>
      </c>
      <c r="AH122" s="84">
        <f t="shared" si="60"/>
        <v>0</v>
      </c>
      <c r="AI122" s="84">
        <f t="shared" si="60"/>
        <v>0</v>
      </c>
      <c r="AJ122" s="84">
        <f t="shared" si="60"/>
        <v>0</v>
      </c>
      <c r="AK122" s="84">
        <f t="shared" si="60"/>
        <v>0</v>
      </c>
      <c r="AL122" s="84">
        <f t="shared" si="60"/>
        <v>0</v>
      </c>
      <c r="AM122" s="84">
        <f t="shared" si="60"/>
        <v>0</v>
      </c>
      <c r="AN122" s="84">
        <f t="shared" si="60"/>
        <v>0</v>
      </c>
      <c r="AO122" s="84">
        <f t="shared" si="60"/>
        <v>0</v>
      </c>
      <c r="AP122" s="84">
        <f t="shared" si="60"/>
        <v>0</v>
      </c>
      <c r="AQ122" s="84">
        <f t="shared" si="61"/>
        <v>0</v>
      </c>
      <c r="AR122" s="84">
        <f t="shared" si="61"/>
        <v>0</v>
      </c>
      <c r="AS122" s="84">
        <f t="shared" si="61"/>
        <v>0</v>
      </c>
      <c r="AT122" s="84">
        <f t="shared" si="61"/>
        <v>0</v>
      </c>
      <c r="AU122" s="84">
        <f t="shared" si="61"/>
        <v>0</v>
      </c>
      <c r="AV122" s="84">
        <f t="shared" si="61"/>
        <v>0</v>
      </c>
      <c r="AW122" s="84">
        <f t="shared" si="61"/>
        <v>0</v>
      </c>
      <c r="AX122" s="84">
        <f t="shared" si="61"/>
        <v>0</v>
      </c>
      <c r="AY122" s="84">
        <f t="shared" si="61"/>
        <v>0</v>
      </c>
      <c r="AZ122" s="84">
        <f t="shared" si="61"/>
        <v>0</v>
      </c>
    </row>
    <row r="123" spans="1:52" ht="15.75" x14ac:dyDescent="0.25">
      <c r="A123" s="82">
        <v>10</v>
      </c>
      <c r="B123" s="85">
        <v>0.55000000000000004</v>
      </c>
      <c r="C123" s="84">
        <f t="shared" ref="C123:L132" si="62">IF(( (ABS(ABS(C$10)-$A123)))&lt;1,$B123,0)</f>
        <v>0</v>
      </c>
      <c r="D123" s="84">
        <f t="shared" si="62"/>
        <v>0</v>
      </c>
      <c r="E123" s="84">
        <f t="shared" si="62"/>
        <v>0</v>
      </c>
      <c r="F123" s="84">
        <f t="shared" si="62"/>
        <v>0</v>
      </c>
      <c r="G123" s="84">
        <f t="shared" si="62"/>
        <v>0</v>
      </c>
      <c r="H123" s="84">
        <f t="shared" si="62"/>
        <v>0</v>
      </c>
      <c r="I123" s="84">
        <f t="shared" si="62"/>
        <v>0</v>
      </c>
      <c r="J123" s="84">
        <f t="shared" si="62"/>
        <v>0</v>
      </c>
      <c r="K123" s="84">
        <f t="shared" si="62"/>
        <v>0</v>
      </c>
      <c r="L123" s="84">
        <f t="shared" si="62"/>
        <v>0</v>
      </c>
      <c r="M123" s="84">
        <f t="shared" ref="M123:V132" si="63">IF(( (ABS(ABS(M$10)-$A123)))&lt;1,$B123,0)</f>
        <v>0</v>
      </c>
      <c r="N123" s="84">
        <f t="shared" si="63"/>
        <v>0</v>
      </c>
      <c r="O123" s="84">
        <f t="shared" si="63"/>
        <v>0</v>
      </c>
      <c r="P123" s="84">
        <f t="shared" si="63"/>
        <v>0</v>
      </c>
      <c r="Q123" s="84">
        <f t="shared" si="63"/>
        <v>0</v>
      </c>
      <c r="R123" s="84">
        <f t="shared" si="63"/>
        <v>0</v>
      </c>
      <c r="S123" s="84">
        <f t="shared" si="63"/>
        <v>0</v>
      </c>
      <c r="T123" s="84">
        <f t="shared" si="63"/>
        <v>0</v>
      </c>
      <c r="U123" s="84">
        <f t="shared" si="63"/>
        <v>0</v>
      </c>
      <c r="V123" s="84">
        <f t="shared" si="63"/>
        <v>0</v>
      </c>
      <c r="W123" s="84">
        <f t="shared" ref="W123:AF132" si="64">IF(( (ABS(ABS(W$10)-$A123)))&lt;1,$B123,0)</f>
        <v>0</v>
      </c>
      <c r="X123" s="84">
        <f t="shared" si="64"/>
        <v>0</v>
      </c>
      <c r="Y123" s="84">
        <f t="shared" si="64"/>
        <v>0</v>
      </c>
      <c r="Z123" s="84">
        <f t="shared" si="64"/>
        <v>0</v>
      </c>
      <c r="AA123" s="84">
        <f t="shared" si="64"/>
        <v>0</v>
      </c>
      <c r="AB123" s="84">
        <f t="shared" si="64"/>
        <v>0</v>
      </c>
      <c r="AC123" s="84">
        <f t="shared" si="64"/>
        <v>0</v>
      </c>
      <c r="AD123" s="84">
        <f t="shared" si="64"/>
        <v>0</v>
      </c>
      <c r="AE123" s="84">
        <f t="shared" si="64"/>
        <v>0</v>
      </c>
      <c r="AF123" s="84">
        <f t="shared" si="64"/>
        <v>0</v>
      </c>
      <c r="AG123" s="84">
        <f t="shared" ref="AG123:AP132" si="65">IF(( (ABS(ABS(AG$10)-$A123)))&lt;1,$B123,0)</f>
        <v>0</v>
      </c>
      <c r="AH123" s="84">
        <f t="shared" si="65"/>
        <v>0</v>
      </c>
      <c r="AI123" s="84">
        <f t="shared" si="65"/>
        <v>0</v>
      </c>
      <c r="AJ123" s="84">
        <f t="shared" si="65"/>
        <v>0</v>
      </c>
      <c r="AK123" s="84">
        <f t="shared" si="65"/>
        <v>0</v>
      </c>
      <c r="AL123" s="84">
        <f t="shared" si="65"/>
        <v>0</v>
      </c>
      <c r="AM123" s="84">
        <f t="shared" si="65"/>
        <v>0</v>
      </c>
      <c r="AN123" s="84">
        <f t="shared" si="65"/>
        <v>0</v>
      </c>
      <c r="AO123" s="84">
        <f t="shared" si="65"/>
        <v>0</v>
      </c>
      <c r="AP123" s="84">
        <f t="shared" si="65"/>
        <v>0</v>
      </c>
      <c r="AQ123" s="84">
        <f t="shared" ref="AQ123:AZ132" si="66">IF(( (ABS(ABS(AQ$10)-$A123)))&lt;1,$B123,0)</f>
        <v>0</v>
      </c>
      <c r="AR123" s="84">
        <f t="shared" si="66"/>
        <v>0</v>
      </c>
      <c r="AS123" s="84">
        <f t="shared" si="66"/>
        <v>0</v>
      </c>
      <c r="AT123" s="84">
        <f t="shared" si="66"/>
        <v>0</v>
      </c>
      <c r="AU123" s="84">
        <f t="shared" si="66"/>
        <v>0</v>
      </c>
      <c r="AV123" s="84">
        <f t="shared" si="66"/>
        <v>0</v>
      </c>
      <c r="AW123" s="84">
        <f t="shared" si="66"/>
        <v>0</v>
      </c>
      <c r="AX123" s="84">
        <f t="shared" si="66"/>
        <v>0</v>
      </c>
      <c r="AY123" s="84">
        <f t="shared" si="66"/>
        <v>0</v>
      </c>
      <c r="AZ123" s="84">
        <f t="shared" si="66"/>
        <v>0</v>
      </c>
    </row>
    <row r="124" spans="1:52" ht="15.75" x14ac:dyDescent="0.25">
      <c r="A124" s="82">
        <v>11</v>
      </c>
      <c r="B124" s="85">
        <v>0.55400000000000005</v>
      </c>
      <c r="C124" s="84">
        <f t="shared" si="62"/>
        <v>0</v>
      </c>
      <c r="D124" s="84">
        <f t="shared" si="62"/>
        <v>0</v>
      </c>
      <c r="E124" s="84">
        <f t="shared" si="62"/>
        <v>0</v>
      </c>
      <c r="F124" s="84">
        <f t="shared" si="62"/>
        <v>0</v>
      </c>
      <c r="G124" s="84">
        <f t="shared" si="62"/>
        <v>0</v>
      </c>
      <c r="H124" s="84">
        <f t="shared" si="62"/>
        <v>0</v>
      </c>
      <c r="I124" s="84">
        <f t="shared" si="62"/>
        <v>0</v>
      </c>
      <c r="J124" s="84">
        <f t="shared" si="62"/>
        <v>0</v>
      </c>
      <c r="K124" s="84">
        <f t="shared" si="62"/>
        <v>0</v>
      </c>
      <c r="L124" s="84">
        <f t="shared" si="62"/>
        <v>0</v>
      </c>
      <c r="M124" s="84">
        <f t="shared" si="63"/>
        <v>0</v>
      </c>
      <c r="N124" s="84">
        <f t="shared" si="63"/>
        <v>0</v>
      </c>
      <c r="O124" s="84">
        <f t="shared" si="63"/>
        <v>0</v>
      </c>
      <c r="P124" s="84">
        <f t="shared" si="63"/>
        <v>0</v>
      </c>
      <c r="Q124" s="84">
        <f t="shared" si="63"/>
        <v>0</v>
      </c>
      <c r="R124" s="84">
        <f t="shared" si="63"/>
        <v>0</v>
      </c>
      <c r="S124" s="84">
        <f t="shared" si="63"/>
        <v>0</v>
      </c>
      <c r="T124" s="84">
        <f t="shared" si="63"/>
        <v>0</v>
      </c>
      <c r="U124" s="84">
        <f t="shared" si="63"/>
        <v>0</v>
      </c>
      <c r="V124" s="84">
        <f t="shared" si="63"/>
        <v>0</v>
      </c>
      <c r="W124" s="84">
        <f t="shared" si="64"/>
        <v>0</v>
      </c>
      <c r="X124" s="84">
        <f t="shared" si="64"/>
        <v>0</v>
      </c>
      <c r="Y124" s="84">
        <f t="shared" si="64"/>
        <v>0</v>
      </c>
      <c r="Z124" s="84">
        <f t="shared" si="64"/>
        <v>0</v>
      </c>
      <c r="AA124" s="84">
        <f t="shared" si="64"/>
        <v>0</v>
      </c>
      <c r="AB124" s="84">
        <f t="shared" si="64"/>
        <v>0</v>
      </c>
      <c r="AC124" s="84">
        <f t="shared" si="64"/>
        <v>0</v>
      </c>
      <c r="AD124" s="84">
        <f t="shared" si="64"/>
        <v>0</v>
      </c>
      <c r="AE124" s="84">
        <f t="shared" si="64"/>
        <v>0</v>
      </c>
      <c r="AF124" s="84">
        <f t="shared" si="64"/>
        <v>0</v>
      </c>
      <c r="AG124" s="84">
        <f t="shared" si="65"/>
        <v>0</v>
      </c>
      <c r="AH124" s="84">
        <f t="shared" si="65"/>
        <v>0</v>
      </c>
      <c r="AI124" s="84">
        <f t="shared" si="65"/>
        <v>0</v>
      </c>
      <c r="AJ124" s="84">
        <f t="shared" si="65"/>
        <v>0</v>
      </c>
      <c r="AK124" s="84">
        <f t="shared" si="65"/>
        <v>0</v>
      </c>
      <c r="AL124" s="84">
        <f t="shared" si="65"/>
        <v>0</v>
      </c>
      <c r="AM124" s="84">
        <f t="shared" si="65"/>
        <v>0</v>
      </c>
      <c r="AN124" s="84">
        <f t="shared" si="65"/>
        <v>0</v>
      </c>
      <c r="AO124" s="84">
        <f t="shared" si="65"/>
        <v>0</v>
      </c>
      <c r="AP124" s="84">
        <f t="shared" si="65"/>
        <v>0</v>
      </c>
      <c r="AQ124" s="84">
        <f t="shared" si="66"/>
        <v>0</v>
      </c>
      <c r="AR124" s="84">
        <f t="shared" si="66"/>
        <v>0</v>
      </c>
      <c r="AS124" s="84">
        <f t="shared" si="66"/>
        <v>0</v>
      </c>
      <c r="AT124" s="84">
        <f t="shared" si="66"/>
        <v>0</v>
      </c>
      <c r="AU124" s="84">
        <f t="shared" si="66"/>
        <v>0</v>
      </c>
      <c r="AV124" s="84">
        <f t="shared" si="66"/>
        <v>0</v>
      </c>
      <c r="AW124" s="84">
        <f t="shared" si="66"/>
        <v>0</v>
      </c>
      <c r="AX124" s="84">
        <f t="shared" si="66"/>
        <v>0</v>
      </c>
      <c r="AY124" s="84">
        <f t="shared" si="66"/>
        <v>0</v>
      </c>
      <c r="AZ124" s="84">
        <f t="shared" si="66"/>
        <v>0</v>
      </c>
    </row>
    <row r="125" spans="1:52" ht="15.75" x14ac:dyDescent="0.25">
      <c r="A125" s="86">
        <v>12</v>
      </c>
      <c r="B125" s="85">
        <v>0.55800000000000005</v>
      </c>
      <c r="C125" s="84">
        <f t="shared" si="62"/>
        <v>0.55800000000000005</v>
      </c>
      <c r="D125" s="84">
        <f t="shared" si="62"/>
        <v>0</v>
      </c>
      <c r="E125" s="84">
        <f t="shared" si="62"/>
        <v>0</v>
      </c>
      <c r="F125" s="84">
        <f t="shared" si="62"/>
        <v>0</v>
      </c>
      <c r="G125" s="84">
        <f t="shared" si="62"/>
        <v>0</v>
      </c>
      <c r="H125" s="84">
        <f t="shared" si="62"/>
        <v>0</v>
      </c>
      <c r="I125" s="84">
        <f t="shared" si="62"/>
        <v>0</v>
      </c>
      <c r="J125" s="84">
        <f t="shared" si="62"/>
        <v>0</v>
      </c>
      <c r="K125" s="84">
        <f t="shared" si="62"/>
        <v>0</v>
      </c>
      <c r="L125" s="84">
        <f t="shared" si="62"/>
        <v>0</v>
      </c>
      <c r="M125" s="84">
        <f t="shared" si="63"/>
        <v>0</v>
      </c>
      <c r="N125" s="84">
        <f t="shared" si="63"/>
        <v>0</v>
      </c>
      <c r="O125" s="84">
        <f t="shared" si="63"/>
        <v>0</v>
      </c>
      <c r="P125" s="84">
        <f t="shared" si="63"/>
        <v>0</v>
      </c>
      <c r="Q125" s="84">
        <f t="shared" si="63"/>
        <v>0</v>
      </c>
      <c r="R125" s="84">
        <f t="shared" si="63"/>
        <v>0</v>
      </c>
      <c r="S125" s="84">
        <f t="shared" si="63"/>
        <v>0</v>
      </c>
      <c r="T125" s="84">
        <f t="shared" si="63"/>
        <v>0</v>
      </c>
      <c r="U125" s="84">
        <f t="shared" si="63"/>
        <v>0</v>
      </c>
      <c r="V125" s="84">
        <f t="shared" si="63"/>
        <v>0</v>
      </c>
      <c r="W125" s="84">
        <f t="shared" si="64"/>
        <v>0</v>
      </c>
      <c r="X125" s="84">
        <f t="shared" si="64"/>
        <v>0</v>
      </c>
      <c r="Y125" s="84">
        <f t="shared" si="64"/>
        <v>0</v>
      </c>
      <c r="Z125" s="84">
        <f t="shared" si="64"/>
        <v>0</v>
      </c>
      <c r="AA125" s="84">
        <f t="shared" si="64"/>
        <v>0</v>
      </c>
      <c r="AB125" s="84">
        <f t="shared" si="64"/>
        <v>0</v>
      </c>
      <c r="AC125" s="84">
        <f t="shared" si="64"/>
        <v>0</v>
      </c>
      <c r="AD125" s="84">
        <f t="shared" si="64"/>
        <v>0</v>
      </c>
      <c r="AE125" s="84">
        <f t="shared" si="64"/>
        <v>0</v>
      </c>
      <c r="AF125" s="84">
        <f t="shared" si="64"/>
        <v>0</v>
      </c>
      <c r="AG125" s="84">
        <f t="shared" si="65"/>
        <v>0</v>
      </c>
      <c r="AH125" s="84">
        <f t="shared" si="65"/>
        <v>0</v>
      </c>
      <c r="AI125" s="84">
        <f t="shared" si="65"/>
        <v>0</v>
      </c>
      <c r="AJ125" s="84">
        <f t="shared" si="65"/>
        <v>0</v>
      </c>
      <c r="AK125" s="84">
        <f t="shared" si="65"/>
        <v>0</v>
      </c>
      <c r="AL125" s="84">
        <f t="shared" si="65"/>
        <v>0</v>
      </c>
      <c r="AM125" s="84">
        <f t="shared" si="65"/>
        <v>0</v>
      </c>
      <c r="AN125" s="84">
        <f t="shared" si="65"/>
        <v>0</v>
      </c>
      <c r="AO125" s="84">
        <f t="shared" si="65"/>
        <v>0</v>
      </c>
      <c r="AP125" s="84">
        <f t="shared" si="65"/>
        <v>0</v>
      </c>
      <c r="AQ125" s="84">
        <f t="shared" si="66"/>
        <v>0</v>
      </c>
      <c r="AR125" s="84">
        <f t="shared" si="66"/>
        <v>0</v>
      </c>
      <c r="AS125" s="84">
        <f t="shared" si="66"/>
        <v>0</v>
      </c>
      <c r="AT125" s="84">
        <f t="shared" si="66"/>
        <v>0</v>
      </c>
      <c r="AU125" s="84">
        <f t="shared" si="66"/>
        <v>0</v>
      </c>
      <c r="AV125" s="84">
        <f t="shared" si="66"/>
        <v>0</v>
      </c>
      <c r="AW125" s="84">
        <f t="shared" si="66"/>
        <v>0</v>
      </c>
      <c r="AX125" s="84">
        <f t="shared" si="66"/>
        <v>0</v>
      </c>
      <c r="AY125" s="84">
        <f t="shared" si="66"/>
        <v>0.55800000000000005</v>
      </c>
      <c r="AZ125" s="84">
        <f t="shared" si="66"/>
        <v>0</v>
      </c>
    </row>
    <row r="126" spans="1:52" ht="15.75" x14ac:dyDescent="0.25">
      <c r="A126" s="86">
        <v>13</v>
      </c>
      <c r="B126" s="85">
        <v>0.56200000000000006</v>
      </c>
      <c r="C126" s="84">
        <f t="shared" si="62"/>
        <v>0.56200000000000006</v>
      </c>
      <c r="D126" s="84">
        <f t="shared" si="62"/>
        <v>0</v>
      </c>
      <c r="E126" s="84">
        <f t="shared" si="62"/>
        <v>0</v>
      </c>
      <c r="F126" s="84">
        <f t="shared" si="62"/>
        <v>0</v>
      </c>
      <c r="G126" s="84">
        <f t="shared" si="62"/>
        <v>0</v>
      </c>
      <c r="H126" s="84">
        <f t="shared" si="62"/>
        <v>0</v>
      </c>
      <c r="I126" s="84">
        <f t="shared" si="62"/>
        <v>0</v>
      </c>
      <c r="J126" s="84">
        <f t="shared" si="62"/>
        <v>0</v>
      </c>
      <c r="K126" s="84">
        <f t="shared" si="62"/>
        <v>0</v>
      </c>
      <c r="L126" s="84">
        <f t="shared" si="62"/>
        <v>0</v>
      </c>
      <c r="M126" s="84">
        <f t="shared" si="63"/>
        <v>0</v>
      </c>
      <c r="N126" s="84">
        <f t="shared" si="63"/>
        <v>0</v>
      </c>
      <c r="O126" s="84">
        <f t="shared" si="63"/>
        <v>0</v>
      </c>
      <c r="P126" s="84">
        <f t="shared" si="63"/>
        <v>0</v>
      </c>
      <c r="Q126" s="84">
        <f t="shared" si="63"/>
        <v>0</v>
      </c>
      <c r="R126" s="84">
        <f t="shared" si="63"/>
        <v>0</v>
      </c>
      <c r="S126" s="84">
        <f t="shared" si="63"/>
        <v>0</v>
      </c>
      <c r="T126" s="84">
        <f t="shared" si="63"/>
        <v>0</v>
      </c>
      <c r="U126" s="84">
        <f t="shared" si="63"/>
        <v>0</v>
      </c>
      <c r="V126" s="84">
        <f t="shared" si="63"/>
        <v>0</v>
      </c>
      <c r="W126" s="84">
        <f t="shared" si="64"/>
        <v>0</v>
      </c>
      <c r="X126" s="84">
        <f t="shared" si="64"/>
        <v>0</v>
      </c>
      <c r="Y126" s="84">
        <f t="shared" si="64"/>
        <v>0</v>
      </c>
      <c r="Z126" s="84">
        <f t="shared" si="64"/>
        <v>0</v>
      </c>
      <c r="AA126" s="84">
        <f t="shared" si="64"/>
        <v>0</v>
      </c>
      <c r="AB126" s="84">
        <f t="shared" si="64"/>
        <v>0</v>
      </c>
      <c r="AC126" s="84">
        <f t="shared" si="64"/>
        <v>0</v>
      </c>
      <c r="AD126" s="84">
        <f t="shared" si="64"/>
        <v>0</v>
      </c>
      <c r="AE126" s="84">
        <f t="shared" si="64"/>
        <v>0</v>
      </c>
      <c r="AF126" s="84">
        <f t="shared" si="64"/>
        <v>0</v>
      </c>
      <c r="AG126" s="84">
        <f t="shared" si="65"/>
        <v>0</v>
      </c>
      <c r="AH126" s="84">
        <f t="shared" si="65"/>
        <v>0</v>
      </c>
      <c r="AI126" s="84">
        <f t="shared" si="65"/>
        <v>0</v>
      </c>
      <c r="AJ126" s="84">
        <f t="shared" si="65"/>
        <v>0</v>
      </c>
      <c r="AK126" s="84">
        <f t="shared" si="65"/>
        <v>0</v>
      </c>
      <c r="AL126" s="84">
        <f t="shared" si="65"/>
        <v>0</v>
      </c>
      <c r="AM126" s="84">
        <f t="shared" si="65"/>
        <v>0</v>
      </c>
      <c r="AN126" s="84">
        <f t="shared" si="65"/>
        <v>0</v>
      </c>
      <c r="AO126" s="84">
        <f t="shared" si="65"/>
        <v>0</v>
      </c>
      <c r="AP126" s="84">
        <f t="shared" si="65"/>
        <v>0</v>
      </c>
      <c r="AQ126" s="84">
        <f t="shared" si="66"/>
        <v>0</v>
      </c>
      <c r="AR126" s="84">
        <f t="shared" si="66"/>
        <v>0</v>
      </c>
      <c r="AS126" s="84">
        <f t="shared" si="66"/>
        <v>0</v>
      </c>
      <c r="AT126" s="84">
        <f t="shared" si="66"/>
        <v>0</v>
      </c>
      <c r="AU126" s="84">
        <f t="shared" si="66"/>
        <v>0</v>
      </c>
      <c r="AV126" s="84">
        <f t="shared" si="66"/>
        <v>0</v>
      </c>
      <c r="AW126" s="84">
        <f t="shared" si="66"/>
        <v>0</v>
      </c>
      <c r="AX126" s="84">
        <f t="shared" si="66"/>
        <v>0</v>
      </c>
      <c r="AY126" s="84">
        <f t="shared" si="66"/>
        <v>0.56200000000000006</v>
      </c>
      <c r="AZ126" s="84">
        <f t="shared" si="66"/>
        <v>0</v>
      </c>
    </row>
    <row r="127" spans="1:52" ht="15.75" x14ac:dyDescent="0.25">
      <c r="A127" s="86">
        <v>14</v>
      </c>
      <c r="B127" s="85">
        <v>0.56599999999999995</v>
      </c>
      <c r="C127" s="84">
        <f t="shared" si="62"/>
        <v>0</v>
      </c>
      <c r="D127" s="84">
        <f t="shared" si="62"/>
        <v>0</v>
      </c>
      <c r="E127" s="84">
        <f t="shared" si="62"/>
        <v>0</v>
      </c>
      <c r="F127" s="84">
        <f t="shared" si="62"/>
        <v>0</v>
      </c>
      <c r="G127" s="84">
        <f t="shared" si="62"/>
        <v>0</v>
      </c>
      <c r="H127" s="84">
        <f t="shared" si="62"/>
        <v>0</v>
      </c>
      <c r="I127" s="84">
        <f t="shared" si="62"/>
        <v>0</v>
      </c>
      <c r="J127" s="84">
        <f t="shared" si="62"/>
        <v>0</v>
      </c>
      <c r="K127" s="84">
        <f t="shared" si="62"/>
        <v>0</v>
      </c>
      <c r="L127" s="84">
        <f t="shared" si="62"/>
        <v>0</v>
      </c>
      <c r="M127" s="84">
        <f t="shared" si="63"/>
        <v>0</v>
      </c>
      <c r="N127" s="84">
        <f t="shared" si="63"/>
        <v>0</v>
      </c>
      <c r="O127" s="84">
        <f t="shared" si="63"/>
        <v>0</v>
      </c>
      <c r="P127" s="84">
        <f t="shared" si="63"/>
        <v>0</v>
      </c>
      <c r="Q127" s="84">
        <f t="shared" si="63"/>
        <v>0</v>
      </c>
      <c r="R127" s="84">
        <f t="shared" si="63"/>
        <v>0</v>
      </c>
      <c r="S127" s="84">
        <f t="shared" si="63"/>
        <v>0</v>
      </c>
      <c r="T127" s="84">
        <f t="shared" si="63"/>
        <v>0</v>
      </c>
      <c r="U127" s="84">
        <f t="shared" si="63"/>
        <v>0</v>
      </c>
      <c r="V127" s="84">
        <f t="shared" si="63"/>
        <v>0</v>
      </c>
      <c r="W127" s="84">
        <f t="shared" si="64"/>
        <v>0</v>
      </c>
      <c r="X127" s="84">
        <f t="shared" si="64"/>
        <v>0</v>
      </c>
      <c r="Y127" s="84">
        <f t="shared" si="64"/>
        <v>0</v>
      </c>
      <c r="Z127" s="84">
        <f t="shared" si="64"/>
        <v>0</v>
      </c>
      <c r="AA127" s="84">
        <f t="shared" si="64"/>
        <v>0</v>
      </c>
      <c r="AB127" s="84">
        <f t="shared" si="64"/>
        <v>0</v>
      </c>
      <c r="AC127" s="84">
        <f t="shared" si="64"/>
        <v>0</v>
      </c>
      <c r="AD127" s="84">
        <f t="shared" si="64"/>
        <v>0</v>
      </c>
      <c r="AE127" s="84">
        <f t="shared" si="64"/>
        <v>0</v>
      </c>
      <c r="AF127" s="84">
        <f t="shared" si="64"/>
        <v>0</v>
      </c>
      <c r="AG127" s="84">
        <f t="shared" si="65"/>
        <v>0</v>
      </c>
      <c r="AH127" s="84">
        <f t="shared" si="65"/>
        <v>0</v>
      </c>
      <c r="AI127" s="84">
        <f t="shared" si="65"/>
        <v>0</v>
      </c>
      <c r="AJ127" s="84">
        <f t="shared" si="65"/>
        <v>0</v>
      </c>
      <c r="AK127" s="84">
        <f t="shared" si="65"/>
        <v>0</v>
      </c>
      <c r="AL127" s="84">
        <f t="shared" si="65"/>
        <v>0</v>
      </c>
      <c r="AM127" s="84">
        <f t="shared" si="65"/>
        <v>0</v>
      </c>
      <c r="AN127" s="84">
        <f t="shared" si="65"/>
        <v>0</v>
      </c>
      <c r="AO127" s="84">
        <f t="shared" si="65"/>
        <v>0</v>
      </c>
      <c r="AP127" s="84">
        <f t="shared" si="65"/>
        <v>0</v>
      </c>
      <c r="AQ127" s="84">
        <f t="shared" si="66"/>
        <v>0</v>
      </c>
      <c r="AR127" s="84">
        <f t="shared" si="66"/>
        <v>0</v>
      </c>
      <c r="AS127" s="84">
        <f t="shared" si="66"/>
        <v>0</v>
      </c>
      <c r="AT127" s="84">
        <f t="shared" si="66"/>
        <v>0</v>
      </c>
      <c r="AU127" s="84">
        <f t="shared" si="66"/>
        <v>0</v>
      </c>
      <c r="AV127" s="84">
        <f t="shared" si="66"/>
        <v>0</v>
      </c>
      <c r="AW127" s="84">
        <f t="shared" si="66"/>
        <v>0</v>
      </c>
      <c r="AX127" s="84">
        <f t="shared" si="66"/>
        <v>0</v>
      </c>
      <c r="AY127" s="84">
        <f t="shared" si="66"/>
        <v>0</v>
      </c>
      <c r="AZ127" s="84">
        <f t="shared" si="66"/>
        <v>0</v>
      </c>
    </row>
    <row r="128" spans="1:52" ht="15.75" x14ac:dyDescent="0.25">
      <c r="A128" s="86">
        <v>15</v>
      </c>
      <c r="B128" s="85">
        <v>0.56999999999999995</v>
      </c>
      <c r="C128" s="84">
        <f t="shared" si="62"/>
        <v>0</v>
      </c>
      <c r="D128" s="84">
        <f t="shared" si="62"/>
        <v>0</v>
      </c>
      <c r="E128" s="84">
        <f t="shared" si="62"/>
        <v>0</v>
      </c>
      <c r="F128" s="84">
        <f t="shared" si="62"/>
        <v>0</v>
      </c>
      <c r="G128" s="84">
        <f t="shared" si="62"/>
        <v>0</v>
      </c>
      <c r="H128" s="84">
        <f t="shared" si="62"/>
        <v>0</v>
      </c>
      <c r="I128" s="84">
        <f t="shared" si="62"/>
        <v>0</v>
      </c>
      <c r="J128" s="84">
        <f t="shared" si="62"/>
        <v>0</v>
      </c>
      <c r="K128" s="84">
        <f t="shared" si="62"/>
        <v>0</v>
      </c>
      <c r="L128" s="84">
        <f t="shared" si="62"/>
        <v>0</v>
      </c>
      <c r="M128" s="84">
        <f t="shared" si="63"/>
        <v>0</v>
      </c>
      <c r="N128" s="84">
        <f t="shared" si="63"/>
        <v>0</v>
      </c>
      <c r="O128" s="84">
        <f t="shared" si="63"/>
        <v>0</v>
      </c>
      <c r="P128" s="84">
        <f t="shared" si="63"/>
        <v>0</v>
      </c>
      <c r="Q128" s="84">
        <f t="shared" si="63"/>
        <v>0</v>
      </c>
      <c r="R128" s="84">
        <f t="shared" si="63"/>
        <v>0</v>
      </c>
      <c r="S128" s="84">
        <f t="shared" si="63"/>
        <v>0</v>
      </c>
      <c r="T128" s="84">
        <f t="shared" si="63"/>
        <v>0</v>
      </c>
      <c r="U128" s="84">
        <f t="shared" si="63"/>
        <v>0</v>
      </c>
      <c r="V128" s="84">
        <f t="shared" si="63"/>
        <v>0</v>
      </c>
      <c r="W128" s="84">
        <f t="shared" si="64"/>
        <v>0</v>
      </c>
      <c r="X128" s="84">
        <f t="shared" si="64"/>
        <v>0</v>
      </c>
      <c r="Y128" s="84">
        <f t="shared" si="64"/>
        <v>0</v>
      </c>
      <c r="Z128" s="84">
        <f t="shared" si="64"/>
        <v>0</v>
      </c>
      <c r="AA128" s="84">
        <f t="shared" si="64"/>
        <v>0</v>
      </c>
      <c r="AB128" s="84">
        <f t="shared" si="64"/>
        <v>0</v>
      </c>
      <c r="AC128" s="84">
        <f t="shared" si="64"/>
        <v>0</v>
      </c>
      <c r="AD128" s="84">
        <f t="shared" si="64"/>
        <v>0</v>
      </c>
      <c r="AE128" s="84">
        <f t="shared" si="64"/>
        <v>0</v>
      </c>
      <c r="AF128" s="84">
        <f t="shared" si="64"/>
        <v>0</v>
      </c>
      <c r="AG128" s="84">
        <f t="shared" si="65"/>
        <v>0</v>
      </c>
      <c r="AH128" s="84">
        <f t="shared" si="65"/>
        <v>0</v>
      </c>
      <c r="AI128" s="84">
        <f t="shared" si="65"/>
        <v>0</v>
      </c>
      <c r="AJ128" s="84">
        <f t="shared" si="65"/>
        <v>0</v>
      </c>
      <c r="AK128" s="84">
        <f t="shared" si="65"/>
        <v>0</v>
      </c>
      <c r="AL128" s="84">
        <f t="shared" si="65"/>
        <v>0</v>
      </c>
      <c r="AM128" s="84">
        <f t="shared" si="65"/>
        <v>0</v>
      </c>
      <c r="AN128" s="84">
        <f t="shared" si="65"/>
        <v>0</v>
      </c>
      <c r="AO128" s="84">
        <f t="shared" si="65"/>
        <v>0</v>
      </c>
      <c r="AP128" s="84">
        <f t="shared" si="65"/>
        <v>0</v>
      </c>
      <c r="AQ128" s="84">
        <f t="shared" si="66"/>
        <v>0</v>
      </c>
      <c r="AR128" s="84">
        <f t="shared" si="66"/>
        <v>0</v>
      </c>
      <c r="AS128" s="84">
        <f t="shared" si="66"/>
        <v>0</v>
      </c>
      <c r="AT128" s="84">
        <f t="shared" si="66"/>
        <v>0</v>
      </c>
      <c r="AU128" s="84">
        <f t="shared" si="66"/>
        <v>0</v>
      </c>
      <c r="AV128" s="84">
        <f t="shared" si="66"/>
        <v>0</v>
      </c>
      <c r="AW128" s="84">
        <f t="shared" si="66"/>
        <v>0</v>
      </c>
      <c r="AX128" s="84">
        <f t="shared" si="66"/>
        <v>0</v>
      </c>
      <c r="AY128" s="84">
        <f t="shared" si="66"/>
        <v>0</v>
      </c>
      <c r="AZ128" s="84">
        <f t="shared" si="66"/>
        <v>0</v>
      </c>
    </row>
    <row r="129" spans="1:52" ht="15.75" x14ac:dyDescent="0.25">
      <c r="A129" s="86">
        <v>16</v>
      </c>
      <c r="B129" s="85">
        <v>0.57599999999999996</v>
      </c>
      <c r="C129" s="84">
        <f t="shared" si="62"/>
        <v>0</v>
      </c>
      <c r="D129" s="84">
        <f t="shared" si="62"/>
        <v>0</v>
      </c>
      <c r="E129" s="84">
        <f t="shared" si="62"/>
        <v>0</v>
      </c>
      <c r="F129" s="84">
        <f t="shared" si="62"/>
        <v>0</v>
      </c>
      <c r="G129" s="84">
        <f t="shared" si="62"/>
        <v>0</v>
      </c>
      <c r="H129" s="84">
        <f t="shared" si="62"/>
        <v>0</v>
      </c>
      <c r="I129" s="84">
        <f t="shared" si="62"/>
        <v>0</v>
      </c>
      <c r="J129" s="84">
        <f t="shared" si="62"/>
        <v>0</v>
      </c>
      <c r="K129" s="84">
        <f t="shared" si="62"/>
        <v>0</v>
      </c>
      <c r="L129" s="84">
        <f t="shared" si="62"/>
        <v>0</v>
      </c>
      <c r="M129" s="84">
        <f t="shared" si="63"/>
        <v>0</v>
      </c>
      <c r="N129" s="84">
        <f t="shared" si="63"/>
        <v>0</v>
      </c>
      <c r="O129" s="84">
        <f t="shared" si="63"/>
        <v>0</v>
      </c>
      <c r="P129" s="84">
        <f t="shared" si="63"/>
        <v>0</v>
      </c>
      <c r="Q129" s="84">
        <f t="shared" si="63"/>
        <v>0</v>
      </c>
      <c r="R129" s="84">
        <f t="shared" si="63"/>
        <v>0</v>
      </c>
      <c r="S129" s="84">
        <f t="shared" si="63"/>
        <v>0</v>
      </c>
      <c r="T129" s="84">
        <f t="shared" si="63"/>
        <v>0</v>
      </c>
      <c r="U129" s="84">
        <f t="shared" si="63"/>
        <v>0</v>
      </c>
      <c r="V129" s="84">
        <f t="shared" si="63"/>
        <v>0</v>
      </c>
      <c r="W129" s="84">
        <f t="shared" si="64"/>
        <v>0</v>
      </c>
      <c r="X129" s="84">
        <f t="shared" si="64"/>
        <v>0</v>
      </c>
      <c r="Y129" s="84">
        <f t="shared" si="64"/>
        <v>0</v>
      </c>
      <c r="Z129" s="84">
        <f t="shared" si="64"/>
        <v>0</v>
      </c>
      <c r="AA129" s="84">
        <f t="shared" si="64"/>
        <v>0</v>
      </c>
      <c r="AB129" s="84">
        <f t="shared" si="64"/>
        <v>0</v>
      </c>
      <c r="AC129" s="84">
        <f t="shared" si="64"/>
        <v>0</v>
      </c>
      <c r="AD129" s="84">
        <f t="shared" si="64"/>
        <v>0</v>
      </c>
      <c r="AE129" s="84">
        <f t="shared" si="64"/>
        <v>0</v>
      </c>
      <c r="AF129" s="84">
        <f t="shared" si="64"/>
        <v>0</v>
      </c>
      <c r="AG129" s="84">
        <f t="shared" si="65"/>
        <v>0</v>
      </c>
      <c r="AH129" s="84">
        <f t="shared" si="65"/>
        <v>0</v>
      </c>
      <c r="AI129" s="84">
        <f t="shared" si="65"/>
        <v>0</v>
      </c>
      <c r="AJ129" s="84">
        <f t="shared" si="65"/>
        <v>0</v>
      </c>
      <c r="AK129" s="84">
        <f t="shared" si="65"/>
        <v>0</v>
      </c>
      <c r="AL129" s="84">
        <f t="shared" si="65"/>
        <v>0</v>
      </c>
      <c r="AM129" s="84">
        <f t="shared" si="65"/>
        <v>0</v>
      </c>
      <c r="AN129" s="84">
        <f t="shared" si="65"/>
        <v>0</v>
      </c>
      <c r="AO129" s="84">
        <f t="shared" si="65"/>
        <v>0</v>
      </c>
      <c r="AP129" s="84">
        <f t="shared" si="65"/>
        <v>0</v>
      </c>
      <c r="AQ129" s="84">
        <f t="shared" si="66"/>
        <v>0</v>
      </c>
      <c r="AR129" s="84">
        <f t="shared" si="66"/>
        <v>0</v>
      </c>
      <c r="AS129" s="84">
        <f t="shared" si="66"/>
        <v>0</v>
      </c>
      <c r="AT129" s="84">
        <f t="shared" si="66"/>
        <v>0</v>
      </c>
      <c r="AU129" s="84">
        <f t="shared" si="66"/>
        <v>0</v>
      </c>
      <c r="AV129" s="84">
        <f t="shared" si="66"/>
        <v>0</v>
      </c>
      <c r="AW129" s="84">
        <f t="shared" si="66"/>
        <v>0</v>
      </c>
      <c r="AX129" s="84">
        <f t="shared" si="66"/>
        <v>0</v>
      </c>
      <c r="AY129" s="84">
        <f t="shared" si="66"/>
        <v>0</v>
      </c>
      <c r="AZ129" s="84">
        <f t="shared" si="66"/>
        <v>0</v>
      </c>
    </row>
    <row r="130" spans="1:52" ht="15.75" x14ac:dyDescent="0.25">
      <c r="A130" s="86">
        <v>17</v>
      </c>
      <c r="B130" s="85">
        <v>0.58199999999999996</v>
      </c>
      <c r="C130" s="84">
        <f t="shared" si="62"/>
        <v>0</v>
      </c>
      <c r="D130" s="84">
        <f t="shared" si="62"/>
        <v>0</v>
      </c>
      <c r="E130" s="84">
        <f t="shared" si="62"/>
        <v>0</v>
      </c>
      <c r="F130" s="84">
        <f t="shared" si="62"/>
        <v>0</v>
      </c>
      <c r="G130" s="84">
        <f t="shared" si="62"/>
        <v>0</v>
      </c>
      <c r="H130" s="84">
        <f t="shared" si="62"/>
        <v>0</v>
      </c>
      <c r="I130" s="84">
        <f t="shared" si="62"/>
        <v>0</v>
      </c>
      <c r="J130" s="84">
        <f t="shared" si="62"/>
        <v>0</v>
      </c>
      <c r="K130" s="84">
        <f t="shared" si="62"/>
        <v>0</v>
      </c>
      <c r="L130" s="84">
        <f t="shared" si="62"/>
        <v>0</v>
      </c>
      <c r="M130" s="84">
        <f t="shared" si="63"/>
        <v>0</v>
      </c>
      <c r="N130" s="84">
        <f t="shared" si="63"/>
        <v>0</v>
      </c>
      <c r="O130" s="84">
        <f t="shared" si="63"/>
        <v>0</v>
      </c>
      <c r="P130" s="84">
        <f t="shared" si="63"/>
        <v>0</v>
      </c>
      <c r="Q130" s="84">
        <f t="shared" si="63"/>
        <v>0</v>
      </c>
      <c r="R130" s="84">
        <f t="shared" si="63"/>
        <v>0</v>
      </c>
      <c r="S130" s="84">
        <f t="shared" si="63"/>
        <v>0</v>
      </c>
      <c r="T130" s="84">
        <f t="shared" si="63"/>
        <v>0</v>
      </c>
      <c r="U130" s="84">
        <f t="shared" si="63"/>
        <v>0</v>
      </c>
      <c r="V130" s="84">
        <f t="shared" si="63"/>
        <v>0</v>
      </c>
      <c r="W130" s="84">
        <f t="shared" si="64"/>
        <v>0</v>
      </c>
      <c r="X130" s="84">
        <f t="shared" si="64"/>
        <v>0</v>
      </c>
      <c r="Y130" s="84">
        <f t="shared" si="64"/>
        <v>0</v>
      </c>
      <c r="Z130" s="84">
        <f t="shared" si="64"/>
        <v>0</v>
      </c>
      <c r="AA130" s="84">
        <f t="shared" si="64"/>
        <v>0</v>
      </c>
      <c r="AB130" s="84">
        <f t="shared" si="64"/>
        <v>0</v>
      </c>
      <c r="AC130" s="84">
        <f t="shared" si="64"/>
        <v>0</v>
      </c>
      <c r="AD130" s="84">
        <f t="shared" si="64"/>
        <v>0</v>
      </c>
      <c r="AE130" s="84">
        <f t="shared" si="64"/>
        <v>0</v>
      </c>
      <c r="AF130" s="84">
        <f t="shared" si="64"/>
        <v>0</v>
      </c>
      <c r="AG130" s="84">
        <f t="shared" si="65"/>
        <v>0</v>
      </c>
      <c r="AH130" s="84">
        <f t="shared" si="65"/>
        <v>0</v>
      </c>
      <c r="AI130" s="84">
        <f t="shared" si="65"/>
        <v>0</v>
      </c>
      <c r="AJ130" s="84">
        <f t="shared" si="65"/>
        <v>0</v>
      </c>
      <c r="AK130" s="84">
        <f t="shared" si="65"/>
        <v>0</v>
      </c>
      <c r="AL130" s="84">
        <f t="shared" si="65"/>
        <v>0</v>
      </c>
      <c r="AM130" s="84">
        <f t="shared" si="65"/>
        <v>0</v>
      </c>
      <c r="AN130" s="84">
        <f t="shared" si="65"/>
        <v>0</v>
      </c>
      <c r="AO130" s="84">
        <f t="shared" si="65"/>
        <v>0</v>
      </c>
      <c r="AP130" s="84">
        <f t="shared" si="65"/>
        <v>0</v>
      </c>
      <c r="AQ130" s="84">
        <f t="shared" si="66"/>
        <v>0</v>
      </c>
      <c r="AR130" s="84">
        <f t="shared" si="66"/>
        <v>0</v>
      </c>
      <c r="AS130" s="84">
        <f t="shared" si="66"/>
        <v>0</v>
      </c>
      <c r="AT130" s="84">
        <f t="shared" si="66"/>
        <v>0</v>
      </c>
      <c r="AU130" s="84">
        <f t="shared" si="66"/>
        <v>0</v>
      </c>
      <c r="AV130" s="84">
        <f t="shared" si="66"/>
        <v>0</v>
      </c>
      <c r="AW130" s="84">
        <f t="shared" si="66"/>
        <v>0</v>
      </c>
      <c r="AX130" s="84">
        <f t="shared" si="66"/>
        <v>0</v>
      </c>
      <c r="AY130" s="84">
        <f t="shared" si="66"/>
        <v>0</v>
      </c>
      <c r="AZ130" s="84">
        <f t="shared" si="66"/>
        <v>0</v>
      </c>
    </row>
    <row r="131" spans="1:52" ht="15.75" x14ac:dyDescent="0.25">
      <c r="A131" s="86">
        <v>18</v>
      </c>
      <c r="B131" s="85">
        <v>0.58799999999999997</v>
      </c>
      <c r="C131" s="84">
        <f t="shared" si="62"/>
        <v>0</v>
      </c>
      <c r="D131" s="84">
        <f t="shared" si="62"/>
        <v>0</v>
      </c>
      <c r="E131" s="84">
        <f t="shared" si="62"/>
        <v>0</v>
      </c>
      <c r="F131" s="84">
        <f t="shared" si="62"/>
        <v>0</v>
      </c>
      <c r="G131" s="84">
        <f t="shared" si="62"/>
        <v>0</v>
      </c>
      <c r="H131" s="84">
        <f t="shared" si="62"/>
        <v>0</v>
      </c>
      <c r="I131" s="84">
        <f t="shared" si="62"/>
        <v>0</v>
      </c>
      <c r="J131" s="84">
        <f t="shared" si="62"/>
        <v>0</v>
      </c>
      <c r="K131" s="84">
        <f t="shared" si="62"/>
        <v>0</v>
      </c>
      <c r="L131" s="84">
        <f t="shared" si="62"/>
        <v>0</v>
      </c>
      <c r="M131" s="84">
        <f t="shared" si="63"/>
        <v>0</v>
      </c>
      <c r="N131" s="84">
        <f t="shared" si="63"/>
        <v>0</v>
      </c>
      <c r="O131" s="84">
        <f t="shared" si="63"/>
        <v>0</v>
      </c>
      <c r="P131" s="84">
        <f t="shared" si="63"/>
        <v>0</v>
      </c>
      <c r="Q131" s="84">
        <f t="shared" si="63"/>
        <v>0</v>
      </c>
      <c r="R131" s="84">
        <f t="shared" si="63"/>
        <v>0</v>
      </c>
      <c r="S131" s="84">
        <f t="shared" si="63"/>
        <v>0</v>
      </c>
      <c r="T131" s="84">
        <f t="shared" si="63"/>
        <v>0</v>
      </c>
      <c r="U131" s="84">
        <f t="shared" si="63"/>
        <v>0</v>
      </c>
      <c r="V131" s="84">
        <f t="shared" si="63"/>
        <v>0</v>
      </c>
      <c r="W131" s="84">
        <f t="shared" si="64"/>
        <v>0</v>
      </c>
      <c r="X131" s="84">
        <f t="shared" si="64"/>
        <v>0</v>
      </c>
      <c r="Y131" s="84">
        <f t="shared" si="64"/>
        <v>0</v>
      </c>
      <c r="Z131" s="84">
        <f t="shared" si="64"/>
        <v>0</v>
      </c>
      <c r="AA131" s="84">
        <f t="shared" si="64"/>
        <v>0</v>
      </c>
      <c r="AB131" s="84">
        <f t="shared" si="64"/>
        <v>0</v>
      </c>
      <c r="AC131" s="84">
        <f t="shared" si="64"/>
        <v>0</v>
      </c>
      <c r="AD131" s="84">
        <f t="shared" si="64"/>
        <v>0</v>
      </c>
      <c r="AE131" s="84">
        <f t="shared" si="64"/>
        <v>0</v>
      </c>
      <c r="AF131" s="84">
        <f t="shared" si="64"/>
        <v>0</v>
      </c>
      <c r="AG131" s="84">
        <f t="shared" si="65"/>
        <v>0</v>
      </c>
      <c r="AH131" s="84">
        <f t="shared" si="65"/>
        <v>0</v>
      </c>
      <c r="AI131" s="84">
        <f t="shared" si="65"/>
        <v>0</v>
      </c>
      <c r="AJ131" s="84">
        <f t="shared" si="65"/>
        <v>0</v>
      </c>
      <c r="AK131" s="84">
        <f t="shared" si="65"/>
        <v>0</v>
      </c>
      <c r="AL131" s="84">
        <f t="shared" si="65"/>
        <v>0</v>
      </c>
      <c r="AM131" s="84">
        <f t="shared" si="65"/>
        <v>0</v>
      </c>
      <c r="AN131" s="84">
        <f t="shared" si="65"/>
        <v>0</v>
      </c>
      <c r="AO131" s="84">
        <f t="shared" si="65"/>
        <v>0</v>
      </c>
      <c r="AP131" s="84">
        <f t="shared" si="65"/>
        <v>0</v>
      </c>
      <c r="AQ131" s="84">
        <f t="shared" si="66"/>
        <v>0</v>
      </c>
      <c r="AR131" s="84">
        <f t="shared" si="66"/>
        <v>0</v>
      </c>
      <c r="AS131" s="84">
        <f t="shared" si="66"/>
        <v>0</v>
      </c>
      <c r="AT131" s="84">
        <f t="shared" si="66"/>
        <v>0</v>
      </c>
      <c r="AU131" s="84">
        <f t="shared" si="66"/>
        <v>0</v>
      </c>
      <c r="AV131" s="84">
        <f t="shared" si="66"/>
        <v>0</v>
      </c>
      <c r="AW131" s="84">
        <f t="shared" si="66"/>
        <v>0</v>
      </c>
      <c r="AX131" s="84">
        <f t="shared" si="66"/>
        <v>0</v>
      </c>
      <c r="AY131" s="84">
        <f t="shared" si="66"/>
        <v>0</v>
      </c>
      <c r="AZ131" s="84">
        <f t="shared" si="66"/>
        <v>0</v>
      </c>
    </row>
    <row r="132" spans="1:52" ht="15.75" x14ac:dyDescent="0.25">
      <c r="A132" s="86">
        <v>19</v>
      </c>
      <c r="B132" s="85">
        <v>0.59399999999999997</v>
      </c>
      <c r="C132" s="84">
        <f t="shared" si="62"/>
        <v>0</v>
      </c>
      <c r="D132" s="84">
        <f t="shared" si="62"/>
        <v>0</v>
      </c>
      <c r="E132" s="84">
        <f t="shared" si="62"/>
        <v>0</v>
      </c>
      <c r="F132" s="84">
        <f t="shared" si="62"/>
        <v>0</v>
      </c>
      <c r="G132" s="84">
        <f t="shared" si="62"/>
        <v>0</v>
      </c>
      <c r="H132" s="84">
        <f t="shared" si="62"/>
        <v>0</v>
      </c>
      <c r="I132" s="84">
        <f t="shared" si="62"/>
        <v>0</v>
      </c>
      <c r="J132" s="84">
        <f t="shared" si="62"/>
        <v>0</v>
      </c>
      <c r="K132" s="84">
        <f t="shared" si="62"/>
        <v>0</v>
      </c>
      <c r="L132" s="84">
        <f t="shared" si="62"/>
        <v>0</v>
      </c>
      <c r="M132" s="84">
        <f t="shared" si="63"/>
        <v>0</v>
      </c>
      <c r="N132" s="84">
        <f t="shared" si="63"/>
        <v>0</v>
      </c>
      <c r="O132" s="84">
        <f t="shared" si="63"/>
        <v>0</v>
      </c>
      <c r="P132" s="84">
        <f t="shared" si="63"/>
        <v>0</v>
      </c>
      <c r="Q132" s="84">
        <f t="shared" si="63"/>
        <v>0</v>
      </c>
      <c r="R132" s="84">
        <f t="shared" si="63"/>
        <v>0</v>
      </c>
      <c r="S132" s="84">
        <f t="shared" si="63"/>
        <v>0</v>
      </c>
      <c r="T132" s="84">
        <f t="shared" si="63"/>
        <v>0</v>
      </c>
      <c r="U132" s="84">
        <f t="shared" si="63"/>
        <v>0</v>
      </c>
      <c r="V132" s="84">
        <f t="shared" si="63"/>
        <v>0</v>
      </c>
      <c r="W132" s="84">
        <f t="shared" si="64"/>
        <v>0</v>
      </c>
      <c r="X132" s="84">
        <f t="shared" si="64"/>
        <v>0</v>
      </c>
      <c r="Y132" s="84">
        <f t="shared" si="64"/>
        <v>0</v>
      </c>
      <c r="Z132" s="84">
        <f t="shared" si="64"/>
        <v>0</v>
      </c>
      <c r="AA132" s="84">
        <f t="shared" si="64"/>
        <v>0</v>
      </c>
      <c r="AB132" s="84">
        <f t="shared" si="64"/>
        <v>0</v>
      </c>
      <c r="AC132" s="84">
        <f t="shared" si="64"/>
        <v>0</v>
      </c>
      <c r="AD132" s="84">
        <f t="shared" si="64"/>
        <v>0</v>
      </c>
      <c r="AE132" s="84">
        <f t="shared" si="64"/>
        <v>0</v>
      </c>
      <c r="AF132" s="84">
        <f t="shared" si="64"/>
        <v>0</v>
      </c>
      <c r="AG132" s="84">
        <f t="shared" si="65"/>
        <v>0</v>
      </c>
      <c r="AH132" s="84">
        <f t="shared" si="65"/>
        <v>0</v>
      </c>
      <c r="AI132" s="84">
        <f t="shared" si="65"/>
        <v>0</v>
      </c>
      <c r="AJ132" s="84">
        <f t="shared" si="65"/>
        <v>0</v>
      </c>
      <c r="AK132" s="84">
        <f t="shared" si="65"/>
        <v>0</v>
      </c>
      <c r="AL132" s="84">
        <f t="shared" si="65"/>
        <v>0</v>
      </c>
      <c r="AM132" s="84">
        <f t="shared" si="65"/>
        <v>0</v>
      </c>
      <c r="AN132" s="84">
        <f t="shared" si="65"/>
        <v>0</v>
      </c>
      <c r="AO132" s="84">
        <f t="shared" si="65"/>
        <v>0</v>
      </c>
      <c r="AP132" s="84">
        <f t="shared" si="65"/>
        <v>0</v>
      </c>
      <c r="AQ132" s="84">
        <f t="shared" si="66"/>
        <v>0</v>
      </c>
      <c r="AR132" s="84">
        <f t="shared" si="66"/>
        <v>0</v>
      </c>
      <c r="AS132" s="84">
        <f t="shared" si="66"/>
        <v>0</v>
      </c>
      <c r="AT132" s="84">
        <f t="shared" si="66"/>
        <v>0</v>
      </c>
      <c r="AU132" s="84">
        <f t="shared" si="66"/>
        <v>0</v>
      </c>
      <c r="AV132" s="84">
        <f t="shared" si="66"/>
        <v>0</v>
      </c>
      <c r="AW132" s="84">
        <f t="shared" si="66"/>
        <v>0</v>
      </c>
      <c r="AX132" s="84">
        <f t="shared" si="66"/>
        <v>0</v>
      </c>
      <c r="AY132" s="84">
        <f t="shared" si="66"/>
        <v>0</v>
      </c>
      <c r="AZ132" s="84">
        <f t="shared" si="66"/>
        <v>0</v>
      </c>
    </row>
    <row r="133" spans="1:52" ht="15.75" x14ac:dyDescent="0.25">
      <c r="A133" s="86">
        <v>20</v>
      </c>
      <c r="B133" s="85">
        <v>0.6</v>
      </c>
      <c r="C133" s="84">
        <f t="shared" ref="C133:L142" si="67">IF(( (ABS(ABS(C$10)-$A133)))&lt;1,$B133,0)</f>
        <v>0</v>
      </c>
      <c r="D133" s="84">
        <f t="shared" si="67"/>
        <v>0</v>
      </c>
      <c r="E133" s="84">
        <f t="shared" si="67"/>
        <v>0</v>
      </c>
      <c r="F133" s="84">
        <f t="shared" si="67"/>
        <v>0</v>
      </c>
      <c r="G133" s="84">
        <f t="shared" si="67"/>
        <v>0</v>
      </c>
      <c r="H133" s="84">
        <f t="shared" si="67"/>
        <v>0</v>
      </c>
      <c r="I133" s="84">
        <f t="shared" si="67"/>
        <v>0</v>
      </c>
      <c r="J133" s="84">
        <f t="shared" si="67"/>
        <v>0</v>
      </c>
      <c r="K133" s="84">
        <f t="shared" si="67"/>
        <v>0</v>
      </c>
      <c r="L133" s="84">
        <f t="shared" si="67"/>
        <v>0</v>
      </c>
      <c r="M133" s="84">
        <f t="shared" ref="M133:V142" si="68">IF(( (ABS(ABS(M$10)-$A133)))&lt;1,$B133,0)</f>
        <v>0</v>
      </c>
      <c r="N133" s="84">
        <f t="shared" si="68"/>
        <v>0</v>
      </c>
      <c r="O133" s="84">
        <f t="shared" si="68"/>
        <v>0</v>
      </c>
      <c r="P133" s="84">
        <f t="shared" si="68"/>
        <v>0</v>
      </c>
      <c r="Q133" s="84">
        <f t="shared" si="68"/>
        <v>0</v>
      </c>
      <c r="R133" s="84">
        <f t="shared" si="68"/>
        <v>0</v>
      </c>
      <c r="S133" s="84">
        <f t="shared" si="68"/>
        <v>0</v>
      </c>
      <c r="T133" s="84">
        <f t="shared" si="68"/>
        <v>0</v>
      </c>
      <c r="U133" s="84">
        <f t="shared" si="68"/>
        <v>0</v>
      </c>
      <c r="V133" s="84">
        <f t="shared" si="68"/>
        <v>0</v>
      </c>
      <c r="W133" s="84">
        <f t="shared" ref="W133:AF142" si="69">IF(( (ABS(ABS(W$10)-$A133)))&lt;1,$B133,0)</f>
        <v>0</v>
      </c>
      <c r="X133" s="84">
        <f t="shared" si="69"/>
        <v>0</v>
      </c>
      <c r="Y133" s="84">
        <f t="shared" si="69"/>
        <v>0</v>
      </c>
      <c r="Z133" s="84">
        <f t="shared" si="69"/>
        <v>0</v>
      </c>
      <c r="AA133" s="84">
        <f t="shared" si="69"/>
        <v>0</v>
      </c>
      <c r="AB133" s="84">
        <f t="shared" si="69"/>
        <v>0</v>
      </c>
      <c r="AC133" s="84">
        <f t="shared" si="69"/>
        <v>0</v>
      </c>
      <c r="AD133" s="84">
        <f t="shared" si="69"/>
        <v>0</v>
      </c>
      <c r="AE133" s="84">
        <f t="shared" si="69"/>
        <v>0</v>
      </c>
      <c r="AF133" s="84">
        <f t="shared" si="69"/>
        <v>0</v>
      </c>
      <c r="AG133" s="84">
        <f t="shared" ref="AG133:AP142" si="70">IF(( (ABS(ABS(AG$10)-$A133)))&lt;1,$B133,0)</f>
        <v>0</v>
      </c>
      <c r="AH133" s="84">
        <f t="shared" si="70"/>
        <v>0</v>
      </c>
      <c r="AI133" s="84">
        <f t="shared" si="70"/>
        <v>0</v>
      </c>
      <c r="AJ133" s="84">
        <f t="shared" si="70"/>
        <v>0</v>
      </c>
      <c r="AK133" s="84">
        <f t="shared" si="70"/>
        <v>0</v>
      </c>
      <c r="AL133" s="84">
        <f t="shared" si="70"/>
        <v>0</v>
      </c>
      <c r="AM133" s="84">
        <f t="shared" si="70"/>
        <v>0</v>
      </c>
      <c r="AN133" s="84">
        <f t="shared" si="70"/>
        <v>0</v>
      </c>
      <c r="AO133" s="84">
        <f t="shared" si="70"/>
        <v>0</v>
      </c>
      <c r="AP133" s="84">
        <f t="shared" si="70"/>
        <v>0</v>
      </c>
      <c r="AQ133" s="84">
        <f t="shared" ref="AQ133:AZ142" si="71">IF(( (ABS(ABS(AQ$10)-$A133)))&lt;1,$B133,0)</f>
        <v>0</v>
      </c>
      <c r="AR133" s="84">
        <f t="shared" si="71"/>
        <v>0</v>
      </c>
      <c r="AS133" s="84">
        <f t="shared" si="71"/>
        <v>0</v>
      </c>
      <c r="AT133" s="84">
        <f t="shared" si="71"/>
        <v>0</v>
      </c>
      <c r="AU133" s="84">
        <f t="shared" si="71"/>
        <v>0</v>
      </c>
      <c r="AV133" s="84">
        <f t="shared" si="71"/>
        <v>0</v>
      </c>
      <c r="AW133" s="84">
        <f t="shared" si="71"/>
        <v>0</v>
      </c>
      <c r="AX133" s="84">
        <f t="shared" si="71"/>
        <v>0</v>
      </c>
      <c r="AY133" s="84">
        <f t="shared" si="71"/>
        <v>0</v>
      </c>
      <c r="AZ133" s="84">
        <f t="shared" si="71"/>
        <v>0</v>
      </c>
    </row>
    <row r="134" spans="1:52" ht="15.75" x14ac:dyDescent="0.25">
      <c r="A134" s="86">
        <v>21</v>
      </c>
      <c r="B134" s="85">
        <v>0.60799999999999998</v>
      </c>
      <c r="C134" s="84">
        <f t="shared" si="67"/>
        <v>0</v>
      </c>
      <c r="D134" s="84">
        <f t="shared" si="67"/>
        <v>0</v>
      </c>
      <c r="E134" s="84">
        <f t="shared" si="67"/>
        <v>0</v>
      </c>
      <c r="F134" s="84">
        <f t="shared" si="67"/>
        <v>0</v>
      </c>
      <c r="G134" s="84">
        <f t="shared" si="67"/>
        <v>0</v>
      </c>
      <c r="H134" s="84">
        <f t="shared" si="67"/>
        <v>0</v>
      </c>
      <c r="I134" s="84">
        <f t="shared" si="67"/>
        <v>0</v>
      </c>
      <c r="J134" s="84">
        <f t="shared" si="67"/>
        <v>0</v>
      </c>
      <c r="K134" s="84">
        <f t="shared" si="67"/>
        <v>0</v>
      </c>
      <c r="L134" s="84">
        <f t="shared" si="67"/>
        <v>0</v>
      </c>
      <c r="M134" s="84">
        <f t="shared" si="68"/>
        <v>0</v>
      </c>
      <c r="N134" s="84">
        <f t="shared" si="68"/>
        <v>0</v>
      </c>
      <c r="O134" s="84">
        <f t="shared" si="68"/>
        <v>0</v>
      </c>
      <c r="P134" s="84">
        <f t="shared" si="68"/>
        <v>0</v>
      </c>
      <c r="Q134" s="84">
        <f t="shared" si="68"/>
        <v>0</v>
      </c>
      <c r="R134" s="84">
        <f t="shared" si="68"/>
        <v>0</v>
      </c>
      <c r="S134" s="84">
        <f t="shared" si="68"/>
        <v>0</v>
      </c>
      <c r="T134" s="84">
        <f t="shared" si="68"/>
        <v>0</v>
      </c>
      <c r="U134" s="84">
        <f t="shared" si="68"/>
        <v>0</v>
      </c>
      <c r="V134" s="84">
        <f t="shared" si="68"/>
        <v>0</v>
      </c>
      <c r="W134" s="84">
        <f t="shared" si="69"/>
        <v>0</v>
      </c>
      <c r="X134" s="84">
        <f t="shared" si="69"/>
        <v>0</v>
      </c>
      <c r="Y134" s="84">
        <f t="shared" si="69"/>
        <v>0</v>
      </c>
      <c r="Z134" s="84">
        <f t="shared" si="69"/>
        <v>0</v>
      </c>
      <c r="AA134" s="84">
        <f t="shared" si="69"/>
        <v>0</v>
      </c>
      <c r="AB134" s="84">
        <f t="shared" si="69"/>
        <v>0</v>
      </c>
      <c r="AC134" s="84">
        <f t="shared" si="69"/>
        <v>0</v>
      </c>
      <c r="AD134" s="84">
        <f t="shared" si="69"/>
        <v>0</v>
      </c>
      <c r="AE134" s="84">
        <f t="shared" si="69"/>
        <v>0</v>
      </c>
      <c r="AF134" s="84">
        <f t="shared" si="69"/>
        <v>0</v>
      </c>
      <c r="AG134" s="84">
        <f t="shared" si="70"/>
        <v>0</v>
      </c>
      <c r="AH134" s="84">
        <f t="shared" si="70"/>
        <v>0</v>
      </c>
      <c r="AI134" s="84">
        <f t="shared" si="70"/>
        <v>0</v>
      </c>
      <c r="AJ134" s="84">
        <f t="shared" si="70"/>
        <v>0</v>
      </c>
      <c r="AK134" s="84">
        <f t="shared" si="70"/>
        <v>0</v>
      </c>
      <c r="AL134" s="84">
        <f t="shared" si="70"/>
        <v>0</v>
      </c>
      <c r="AM134" s="84">
        <f t="shared" si="70"/>
        <v>0</v>
      </c>
      <c r="AN134" s="84">
        <f t="shared" si="70"/>
        <v>0</v>
      </c>
      <c r="AO134" s="84">
        <f t="shared" si="70"/>
        <v>0</v>
      </c>
      <c r="AP134" s="84">
        <f t="shared" si="70"/>
        <v>0</v>
      </c>
      <c r="AQ134" s="84">
        <f t="shared" si="71"/>
        <v>0</v>
      </c>
      <c r="AR134" s="84">
        <f t="shared" si="71"/>
        <v>0</v>
      </c>
      <c r="AS134" s="84">
        <f t="shared" si="71"/>
        <v>0</v>
      </c>
      <c r="AT134" s="84">
        <f t="shared" si="71"/>
        <v>0</v>
      </c>
      <c r="AU134" s="84">
        <f t="shared" si="71"/>
        <v>0</v>
      </c>
      <c r="AV134" s="84">
        <f t="shared" si="71"/>
        <v>0</v>
      </c>
      <c r="AW134" s="84">
        <f t="shared" si="71"/>
        <v>0</v>
      </c>
      <c r="AX134" s="84">
        <f t="shared" si="71"/>
        <v>0</v>
      </c>
      <c r="AY134" s="84">
        <f t="shared" si="71"/>
        <v>0</v>
      </c>
      <c r="AZ134" s="84">
        <f t="shared" si="71"/>
        <v>0</v>
      </c>
    </row>
    <row r="135" spans="1:52" ht="15.75" x14ac:dyDescent="0.25">
      <c r="A135" s="86">
        <v>22</v>
      </c>
      <c r="B135" s="85">
        <v>0.61599999999999999</v>
      </c>
      <c r="C135" s="84">
        <f t="shared" si="67"/>
        <v>0</v>
      </c>
      <c r="D135" s="84">
        <f t="shared" si="67"/>
        <v>0</v>
      </c>
      <c r="E135" s="84">
        <f t="shared" si="67"/>
        <v>0</v>
      </c>
      <c r="F135" s="84">
        <f t="shared" si="67"/>
        <v>0</v>
      </c>
      <c r="G135" s="84">
        <f t="shared" si="67"/>
        <v>0</v>
      </c>
      <c r="H135" s="84">
        <f t="shared" si="67"/>
        <v>0</v>
      </c>
      <c r="I135" s="84">
        <f t="shared" si="67"/>
        <v>0</v>
      </c>
      <c r="J135" s="84">
        <f t="shared" si="67"/>
        <v>0</v>
      </c>
      <c r="K135" s="84">
        <f t="shared" si="67"/>
        <v>0</v>
      </c>
      <c r="L135" s="84">
        <f t="shared" si="67"/>
        <v>0</v>
      </c>
      <c r="M135" s="84">
        <f t="shared" si="68"/>
        <v>0</v>
      </c>
      <c r="N135" s="84">
        <f t="shared" si="68"/>
        <v>0</v>
      </c>
      <c r="O135" s="84">
        <f t="shared" si="68"/>
        <v>0</v>
      </c>
      <c r="P135" s="84">
        <f t="shared" si="68"/>
        <v>0</v>
      </c>
      <c r="Q135" s="84">
        <f t="shared" si="68"/>
        <v>0</v>
      </c>
      <c r="R135" s="84">
        <f t="shared" si="68"/>
        <v>0</v>
      </c>
      <c r="S135" s="84">
        <f t="shared" si="68"/>
        <v>0</v>
      </c>
      <c r="T135" s="84">
        <f t="shared" si="68"/>
        <v>0</v>
      </c>
      <c r="U135" s="84">
        <f t="shared" si="68"/>
        <v>0</v>
      </c>
      <c r="V135" s="84">
        <f t="shared" si="68"/>
        <v>0</v>
      </c>
      <c r="W135" s="84">
        <f t="shared" si="69"/>
        <v>0</v>
      </c>
      <c r="X135" s="84">
        <f t="shared" si="69"/>
        <v>0</v>
      </c>
      <c r="Y135" s="84">
        <f t="shared" si="69"/>
        <v>0</v>
      </c>
      <c r="Z135" s="84">
        <f t="shared" si="69"/>
        <v>0</v>
      </c>
      <c r="AA135" s="84">
        <f t="shared" si="69"/>
        <v>0</v>
      </c>
      <c r="AB135" s="84">
        <f t="shared" si="69"/>
        <v>0</v>
      </c>
      <c r="AC135" s="84">
        <f t="shared" si="69"/>
        <v>0</v>
      </c>
      <c r="AD135" s="84">
        <f t="shared" si="69"/>
        <v>0</v>
      </c>
      <c r="AE135" s="84">
        <f t="shared" si="69"/>
        <v>0</v>
      </c>
      <c r="AF135" s="84">
        <f t="shared" si="69"/>
        <v>0</v>
      </c>
      <c r="AG135" s="84">
        <f t="shared" si="70"/>
        <v>0</v>
      </c>
      <c r="AH135" s="84">
        <f t="shared" si="70"/>
        <v>0</v>
      </c>
      <c r="AI135" s="84">
        <f t="shared" si="70"/>
        <v>0</v>
      </c>
      <c r="AJ135" s="84">
        <f t="shared" si="70"/>
        <v>0</v>
      </c>
      <c r="AK135" s="84">
        <f t="shared" si="70"/>
        <v>0</v>
      </c>
      <c r="AL135" s="84">
        <f t="shared" si="70"/>
        <v>0</v>
      </c>
      <c r="AM135" s="84">
        <f t="shared" si="70"/>
        <v>0</v>
      </c>
      <c r="AN135" s="84">
        <f t="shared" si="70"/>
        <v>0</v>
      </c>
      <c r="AO135" s="84">
        <f t="shared" si="70"/>
        <v>0</v>
      </c>
      <c r="AP135" s="84">
        <f t="shared" si="70"/>
        <v>0</v>
      </c>
      <c r="AQ135" s="84">
        <f t="shared" si="71"/>
        <v>0</v>
      </c>
      <c r="AR135" s="84">
        <f t="shared" si="71"/>
        <v>0</v>
      </c>
      <c r="AS135" s="84">
        <f t="shared" si="71"/>
        <v>0</v>
      </c>
      <c r="AT135" s="84">
        <f t="shared" si="71"/>
        <v>0</v>
      </c>
      <c r="AU135" s="84">
        <f t="shared" si="71"/>
        <v>0</v>
      </c>
      <c r="AV135" s="84">
        <f t="shared" si="71"/>
        <v>0</v>
      </c>
      <c r="AW135" s="84">
        <f t="shared" si="71"/>
        <v>0</v>
      </c>
      <c r="AX135" s="84">
        <f t="shared" si="71"/>
        <v>0</v>
      </c>
      <c r="AY135" s="84">
        <f t="shared" si="71"/>
        <v>0</v>
      </c>
      <c r="AZ135" s="84">
        <f t="shared" si="71"/>
        <v>0</v>
      </c>
    </row>
    <row r="136" spans="1:52" ht="15.75" x14ac:dyDescent="0.25">
      <c r="A136" s="86">
        <v>23</v>
      </c>
      <c r="B136" s="85">
        <v>0.624</v>
      </c>
      <c r="C136" s="84">
        <f t="shared" si="67"/>
        <v>0</v>
      </c>
      <c r="D136" s="84">
        <f t="shared" si="67"/>
        <v>0</v>
      </c>
      <c r="E136" s="84">
        <f t="shared" si="67"/>
        <v>0</v>
      </c>
      <c r="F136" s="84">
        <f t="shared" si="67"/>
        <v>0</v>
      </c>
      <c r="G136" s="84">
        <f t="shared" si="67"/>
        <v>0</v>
      </c>
      <c r="H136" s="84">
        <f t="shared" si="67"/>
        <v>0</v>
      </c>
      <c r="I136" s="84">
        <f t="shared" si="67"/>
        <v>0</v>
      </c>
      <c r="J136" s="84">
        <f t="shared" si="67"/>
        <v>0</v>
      </c>
      <c r="K136" s="84">
        <f t="shared" si="67"/>
        <v>0</v>
      </c>
      <c r="L136" s="84">
        <f t="shared" si="67"/>
        <v>0</v>
      </c>
      <c r="M136" s="84">
        <f t="shared" si="68"/>
        <v>0</v>
      </c>
      <c r="N136" s="84">
        <f t="shared" si="68"/>
        <v>0</v>
      </c>
      <c r="O136" s="84">
        <f t="shared" si="68"/>
        <v>0</v>
      </c>
      <c r="P136" s="84">
        <f t="shared" si="68"/>
        <v>0</v>
      </c>
      <c r="Q136" s="84">
        <f t="shared" si="68"/>
        <v>0</v>
      </c>
      <c r="R136" s="84">
        <f t="shared" si="68"/>
        <v>0</v>
      </c>
      <c r="S136" s="84">
        <f t="shared" si="68"/>
        <v>0</v>
      </c>
      <c r="T136" s="84">
        <f t="shared" si="68"/>
        <v>0</v>
      </c>
      <c r="U136" s="84">
        <f t="shared" si="68"/>
        <v>0</v>
      </c>
      <c r="V136" s="84">
        <f t="shared" si="68"/>
        <v>0</v>
      </c>
      <c r="W136" s="84">
        <f t="shared" si="69"/>
        <v>0</v>
      </c>
      <c r="X136" s="84">
        <f t="shared" si="69"/>
        <v>0</v>
      </c>
      <c r="Y136" s="84">
        <f t="shared" si="69"/>
        <v>0</v>
      </c>
      <c r="Z136" s="84">
        <f t="shared" si="69"/>
        <v>0</v>
      </c>
      <c r="AA136" s="84">
        <f t="shared" si="69"/>
        <v>0</v>
      </c>
      <c r="AB136" s="84">
        <f t="shared" si="69"/>
        <v>0</v>
      </c>
      <c r="AC136" s="84">
        <f t="shared" si="69"/>
        <v>0</v>
      </c>
      <c r="AD136" s="84">
        <f t="shared" si="69"/>
        <v>0</v>
      </c>
      <c r="AE136" s="84">
        <f t="shared" si="69"/>
        <v>0</v>
      </c>
      <c r="AF136" s="84">
        <f t="shared" si="69"/>
        <v>0</v>
      </c>
      <c r="AG136" s="84">
        <f t="shared" si="70"/>
        <v>0</v>
      </c>
      <c r="AH136" s="84">
        <f t="shared" si="70"/>
        <v>0</v>
      </c>
      <c r="AI136" s="84">
        <f t="shared" si="70"/>
        <v>0</v>
      </c>
      <c r="AJ136" s="84">
        <f t="shared" si="70"/>
        <v>0</v>
      </c>
      <c r="AK136" s="84">
        <f t="shared" si="70"/>
        <v>0</v>
      </c>
      <c r="AL136" s="84">
        <f t="shared" si="70"/>
        <v>0</v>
      </c>
      <c r="AM136" s="84">
        <f t="shared" si="70"/>
        <v>0</v>
      </c>
      <c r="AN136" s="84">
        <f t="shared" si="70"/>
        <v>0</v>
      </c>
      <c r="AO136" s="84">
        <f t="shared" si="70"/>
        <v>0</v>
      </c>
      <c r="AP136" s="84">
        <f t="shared" si="70"/>
        <v>0</v>
      </c>
      <c r="AQ136" s="84">
        <f t="shared" si="71"/>
        <v>0</v>
      </c>
      <c r="AR136" s="84">
        <f t="shared" si="71"/>
        <v>0</v>
      </c>
      <c r="AS136" s="84">
        <f t="shared" si="71"/>
        <v>0</v>
      </c>
      <c r="AT136" s="84">
        <f t="shared" si="71"/>
        <v>0</v>
      </c>
      <c r="AU136" s="84">
        <f t="shared" si="71"/>
        <v>0</v>
      </c>
      <c r="AV136" s="84">
        <f t="shared" si="71"/>
        <v>0</v>
      </c>
      <c r="AW136" s="84">
        <f t="shared" si="71"/>
        <v>0</v>
      </c>
      <c r="AX136" s="84">
        <f t="shared" si="71"/>
        <v>0</v>
      </c>
      <c r="AY136" s="84">
        <f t="shared" si="71"/>
        <v>0</v>
      </c>
      <c r="AZ136" s="84">
        <f t="shared" si="71"/>
        <v>0</v>
      </c>
    </row>
    <row r="137" spans="1:52" ht="15.75" x14ac:dyDescent="0.25">
      <c r="A137" s="86">
        <v>24</v>
      </c>
      <c r="B137" s="85">
        <v>0.63200000000000001</v>
      </c>
      <c r="C137" s="84">
        <f t="shared" si="67"/>
        <v>0</v>
      </c>
      <c r="D137" s="84">
        <f t="shared" si="67"/>
        <v>0</v>
      </c>
      <c r="E137" s="84">
        <f t="shared" si="67"/>
        <v>0</v>
      </c>
      <c r="F137" s="84">
        <f t="shared" si="67"/>
        <v>0</v>
      </c>
      <c r="G137" s="84">
        <f t="shared" si="67"/>
        <v>0</v>
      </c>
      <c r="H137" s="84">
        <f t="shared" si="67"/>
        <v>0</v>
      </c>
      <c r="I137" s="84">
        <f t="shared" si="67"/>
        <v>0</v>
      </c>
      <c r="J137" s="84">
        <f t="shared" si="67"/>
        <v>0</v>
      </c>
      <c r="K137" s="84">
        <f t="shared" si="67"/>
        <v>0</v>
      </c>
      <c r="L137" s="84">
        <f t="shared" si="67"/>
        <v>0</v>
      </c>
      <c r="M137" s="84">
        <f t="shared" si="68"/>
        <v>0</v>
      </c>
      <c r="N137" s="84">
        <f t="shared" si="68"/>
        <v>0</v>
      </c>
      <c r="O137" s="84">
        <f t="shared" si="68"/>
        <v>0</v>
      </c>
      <c r="P137" s="84">
        <f t="shared" si="68"/>
        <v>0</v>
      </c>
      <c r="Q137" s="84">
        <f t="shared" si="68"/>
        <v>0</v>
      </c>
      <c r="R137" s="84">
        <f t="shared" si="68"/>
        <v>0</v>
      </c>
      <c r="S137" s="84">
        <f t="shared" si="68"/>
        <v>0</v>
      </c>
      <c r="T137" s="84">
        <f t="shared" si="68"/>
        <v>0</v>
      </c>
      <c r="U137" s="84">
        <f t="shared" si="68"/>
        <v>0</v>
      </c>
      <c r="V137" s="84">
        <f t="shared" si="68"/>
        <v>0</v>
      </c>
      <c r="W137" s="84">
        <f t="shared" si="69"/>
        <v>0</v>
      </c>
      <c r="X137" s="84">
        <f t="shared" si="69"/>
        <v>0</v>
      </c>
      <c r="Y137" s="84">
        <f t="shared" si="69"/>
        <v>0</v>
      </c>
      <c r="Z137" s="84">
        <f t="shared" si="69"/>
        <v>0</v>
      </c>
      <c r="AA137" s="84">
        <f t="shared" si="69"/>
        <v>0</v>
      </c>
      <c r="AB137" s="84">
        <f t="shared" si="69"/>
        <v>0</v>
      </c>
      <c r="AC137" s="84">
        <f t="shared" si="69"/>
        <v>0</v>
      </c>
      <c r="AD137" s="84">
        <f t="shared" si="69"/>
        <v>0</v>
      </c>
      <c r="AE137" s="84">
        <f t="shared" si="69"/>
        <v>0</v>
      </c>
      <c r="AF137" s="84">
        <f t="shared" si="69"/>
        <v>0</v>
      </c>
      <c r="AG137" s="84">
        <f t="shared" si="70"/>
        <v>0</v>
      </c>
      <c r="AH137" s="84">
        <f t="shared" si="70"/>
        <v>0</v>
      </c>
      <c r="AI137" s="84">
        <f t="shared" si="70"/>
        <v>0</v>
      </c>
      <c r="AJ137" s="84">
        <f t="shared" si="70"/>
        <v>0</v>
      </c>
      <c r="AK137" s="84">
        <f t="shared" si="70"/>
        <v>0</v>
      </c>
      <c r="AL137" s="84">
        <f t="shared" si="70"/>
        <v>0</v>
      </c>
      <c r="AM137" s="84">
        <f t="shared" si="70"/>
        <v>0</v>
      </c>
      <c r="AN137" s="84">
        <f t="shared" si="70"/>
        <v>0</v>
      </c>
      <c r="AO137" s="84">
        <f t="shared" si="70"/>
        <v>0</v>
      </c>
      <c r="AP137" s="84">
        <f t="shared" si="70"/>
        <v>0</v>
      </c>
      <c r="AQ137" s="84">
        <f t="shared" si="71"/>
        <v>0</v>
      </c>
      <c r="AR137" s="84">
        <f t="shared" si="71"/>
        <v>0</v>
      </c>
      <c r="AS137" s="84">
        <f t="shared" si="71"/>
        <v>0</v>
      </c>
      <c r="AT137" s="84">
        <f t="shared" si="71"/>
        <v>0</v>
      </c>
      <c r="AU137" s="84">
        <f t="shared" si="71"/>
        <v>0</v>
      </c>
      <c r="AV137" s="84">
        <f t="shared" si="71"/>
        <v>0</v>
      </c>
      <c r="AW137" s="84">
        <f t="shared" si="71"/>
        <v>0</v>
      </c>
      <c r="AX137" s="84">
        <f t="shared" si="71"/>
        <v>0</v>
      </c>
      <c r="AY137" s="84">
        <f t="shared" si="71"/>
        <v>0</v>
      </c>
      <c r="AZ137" s="84">
        <f t="shared" si="71"/>
        <v>0</v>
      </c>
    </row>
    <row r="138" spans="1:52" ht="15.75" x14ac:dyDescent="0.25">
      <c r="A138" s="86">
        <v>25</v>
      </c>
      <c r="B138" s="85">
        <v>0.64</v>
      </c>
      <c r="C138" s="84">
        <f t="shared" si="67"/>
        <v>0</v>
      </c>
      <c r="D138" s="84">
        <f t="shared" si="67"/>
        <v>0</v>
      </c>
      <c r="E138" s="84">
        <f t="shared" si="67"/>
        <v>0</v>
      </c>
      <c r="F138" s="84">
        <f t="shared" si="67"/>
        <v>0</v>
      </c>
      <c r="G138" s="84">
        <f t="shared" si="67"/>
        <v>0</v>
      </c>
      <c r="H138" s="84">
        <f t="shared" si="67"/>
        <v>0</v>
      </c>
      <c r="I138" s="84">
        <f t="shared" si="67"/>
        <v>0</v>
      </c>
      <c r="J138" s="84">
        <f t="shared" si="67"/>
        <v>0</v>
      </c>
      <c r="K138" s="84">
        <f t="shared" si="67"/>
        <v>0</v>
      </c>
      <c r="L138" s="84">
        <f t="shared" si="67"/>
        <v>0</v>
      </c>
      <c r="M138" s="84">
        <f t="shared" si="68"/>
        <v>0</v>
      </c>
      <c r="N138" s="84">
        <f t="shared" si="68"/>
        <v>0</v>
      </c>
      <c r="O138" s="84">
        <f t="shared" si="68"/>
        <v>0</v>
      </c>
      <c r="P138" s="84">
        <f t="shared" si="68"/>
        <v>0</v>
      </c>
      <c r="Q138" s="84">
        <f t="shared" si="68"/>
        <v>0</v>
      </c>
      <c r="R138" s="84">
        <f t="shared" si="68"/>
        <v>0</v>
      </c>
      <c r="S138" s="84">
        <f t="shared" si="68"/>
        <v>0</v>
      </c>
      <c r="T138" s="84">
        <f t="shared" si="68"/>
        <v>0</v>
      </c>
      <c r="U138" s="84">
        <f t="shared" si="68"/>
        <v>0</v>
      </c>
      <c r="V138" s="84">
        <f t="shared" si="68"/>
        <v>0</v>
      </c>
      <c r="W138" s="84">
        <f t="shared" si="69"/>
        <v>0</v>
      </c>
      <c r="X138" s="84">
        <f t="shared" si="69"/>
        <v>0</v>
      </c>
      <c r="Y138" s="84">
        <f t="shared" si="69"/>
        <v>0</v>
      </c>
      <c r="Z138" s="84">
        <f t="shared" si="69"/>
        <v>0</v>
      </c>
      <c r="AA138" s="84">
        <f t="shared" si="69"/>
        <v>0</v>
      </c>
      <c r="AB138" s="84">
        <f t="shared" si="69"/>
        <v>0</v>
      </c>
      <c r="AC138" s="84">
        <f t="shared" si="69"/>
        <v>0</v>
      </c>
      <c r="AD138" s="84">
        <f t="shared" si="69"/>
        <v>0</v>
      </c>
      <c r="AE138" s="84">
        <f t="shared" si="69"/>
        <v>0</v>
      </c>
      <c r="AF138" s="84">
        <f t="shared" si="69"/>
        <v>0</v>
      </c>
      <c r="AG138" s="84">
        <f t="shared" si="70"/>
        <v>0</v>
      </c>
      <c r="AH138" s="84">
        <f t="shared" si="70"/>
        <v>0</v>
      </c>
      <c r="AI138" s="84">
        <f t="shared" si="70"/>
        <v>0</v>
      </c>
      <c r="AJ138" s="84">
        <f t="shared" si="70"/>
        <v>0</v>
      </c>
      <c r="AK138" s="84">
        <f t="shared" si="70"/>
        <v>0</v>
      </c>
      <c r="AL138" s="84">
        <f t="shared" si="70"/>
        <v>0</v>
      </c>
      <c r="AM138" s="84">
        <f t="shared" si="70"/>
        <v>0</v>
      </c>
      <c r="AN138" s="84">
        <f t="shared" si="70"/>
        <v>0</v>
      </c>
      <c r="AO138" s="84">
        <f t="shared" si="70"/>
        <v>0</v>
      </c>
      <c r="AP138" s="84">
        <f t="shared" si="70"/>
        <v>0</v>
      </c>
      <c r="AQ138" s="84">
        <f t="shared" si="71"/>
        <v>0</v>
      </c>
      <c r="AR138" s="84">
        <f t="shared" si="71"/>
        <v>0</v>
      </c>
      <c r="AS138" s="84">
        <f t="shared" si="71"/>
        <v>0</v>
      </c>
      <c r="AT138" s="84">
        <f t="shared" si="71"/>
        <v>0</v>
      </c>
      <c r="AU138" s="84">
        <f t="shared" si="71"/>
        <v>0</v>
      </c>
      <c r="AV138" s="84">
        <f t="shared" si="71"/>
        <v>0</v>
      </c>
      <c r="AW138" s="84">
        <f t="shared" si="71"/>
        <v>0</v>
      </c>
      <c r="AX138" s="84">
        <f t="shared" si="71"/>
        <v>0</v>
      </c>
      <c r="AY138" s="84">
        <f t="shared" si="71"/>
        <v>0</v>
      </c>
      <c r="AZ138" s="84">
        <f t="shared" si="71"/>
        <v>0</v>
      </c>
    </row>
    <row r="139" spans="1:52" ht="15.75" x14ac:dyDescent="0.25">
      <c r="A139" s="86">
        <v>26</v>
      </c>
      <c r="B139" s="85">
        <v>0.65</v>
      </c>
      <c r="C139" s="84">
        <f t="shared" si="67"/>
        <v>0</v>
      </c>
      <c r="D139" s="84">
        <f t="shared" si="67"/>
        <v>0</v>
      </c>
      <c r="E139" s="84">
        <f t="shared" si="67"/>
        <v>0</v>
      </c>
      <c r="F139" s="84">
        <f t="shared" si="67"/>
        <v>0</v>
      </c>
      <c r="G139" s="84">
        <f t="shared" si="67"/>
        <v>0</v>
      </c>
      <c r="H139" s="84">
        <f t="shared" si="67"/>
        <v>0</v>
      </c>
      <c r="I139" s="84">
        <f t="shared" si="67"/>
        <v>0</v>
      </c>
      <c r="J139" s="84">
        <f t="shared" si="67"/>
        <v>0</v>
      </c>
      <c r="K139" s="84">
        <f t="shared" si="67"/>
        <v>0</v>
      </c>
      <c r="L139" s="84">
        <f t="shared" si="67"/>
        <v>0</v>
      </c>
      <c r="M139" s="84">
        <f t="shared" si="68"/>
        <v>0</v>
      </c>
      <c r="N139" s="84">
        <f t="shared" si="68"/>
        <v>0</v>
      </c>
      <c r="O139" s="84">
        <f t="shared" si="68"/>
        <v>0</v>
      </c>
      <c r="P139" s="84">
        <f t="shared" si="68"/>
        <v>0</v>
      </c>
      <c r="Q139" s="84">
        <f t="shared" si="68"/>
        <v>0</v>
      </c>
      <c r="R139" s="84">
        <f t="shared" si="68"/>
        <v>0</v>
      </c>
      <c r="S139" s="84">
        <f t="shared" si="68"/>
        <v>0</v>
      </c>
      <c r="T139" s="84">
        <f t="shared" si="68"/>
        <v>0</v>
      </c>
      <c r="U139" s="84">
        <f t="shared" si="68"/>
        <v>0</v>
      </c>
      <c r="V139" s="84">
        <f t="shared" si="68"/>
        <v>0</v>
      </c>
      <c r="W139" s="84">
        <f t="shared" si="69"/>
        <v>0</v>
      </c>
      <c r="X139" s="84">
        <f t="shared" si="69"/>
        <v>0</v>
      </c>
      <c r="Y139" s="84">
        <f t="shared" si="69"/>
        <v>0</v>
      </c>
      <c r="Z139" s="84">
        <f t="shared" si="69"/>
        <v>0</v>
      </c>
      <c r="AA139" s="84">
        <f t="shared" si="69"/>
        <v>0</v>
      </c>
      <c r="AB139" s="84">
        <f t="shared" si="69"/>
        <v>0</v>
      </c>
      <c r="AC139" s="84">
        <f t="shared" si="69"/>
        <v>0</v>
      </c>
      <c r="AD139" s="84">
        <f t="shared" si="69"/>
        <v>0</v>
      </c>
      <c r="AE139" s="84">
        <f t="shared" si="69"/>
        <v>0</v>
      </c>
      <c r="AF139" s="84">
        <f t="shared" si="69"/>
        <v>0</v>
      </c>
      <c r="AG139" s="84">
        <f t="shared" si="70"/>
        <v>0</v>
      </c>
      <c r="AH139" s="84">
        <f t="shared" si="70"/>
        <v>0</v>
      </c>
      <c r="AI139" s="84">
        <f t="shared" si="70"/>
        <v>0</v>
      </c>
      <c r="AJ139" s="84">
        <f t="shared" si="70"/>
        <v>0</v>
      </c>
      <c r="AK139" s="84">
        <f t="shared" si="70"/>
        <v>0</v>
      </c>
      <c r="AL139" s="84">
        <f t="shared" si="70"/>
        <v>0</v>
      </c>
      <c r="AM139" s="84">
        <f t="shared" si="70"/>
        <v>0</v>
      </c>
      <c r="AN139" s="84">
        <f t="shared" si="70"/>
        <v>0</v>
      </c>
      <c r="AO139" s="84">
        <f t="shared" si="70"/>
        <v>0</v>
      </c>
      <c r="AP139" s="84">
        <f t="shared" si="70"/>
        <v>0</v>
      </c>
      <c r="AQ139" s="84">
        <f t="shared" si="71"/>
        <v>0</v>
      </c>
      <c r="AR139" s="84">
        <f t="shared" si="71"/>
        <v>0</v>
      </c>
      <c r="AS139" s="84">
        <f t="shared" si="71"/>
        <v>0</v>
      </c>
      <c r="AT139" s="84">
        <f t="shared" si="71"/>
        <v>0</v>
      </c>
      <c r="AU139" s="84">
        <f t="shared" si="71"/>
        <v>0</v>
      </c>
      <c r="AV139" s="84">
        <f t="shared" si="71"/>
        <v>0</v>
      </c>
      <c r="AW139" s="84">
        <f t="shared" si="71"/>
        <v>0</v>
      </c>
      <c r="AX139" s="84">
        <f t="shared" si="71"/>
        <v>0</v>
      </c>
      <c r="AY139" s="84">
        <f t="shared" si="71"/>
        <v>0</v>
      </c>
      <c r="AZ139" s="84">
        <f t="shared" si="71"/>
        <v>0</v>
      </c>
    </row>
    <row r="140" spans="1:52" ht="15.75" x14ac:dyDescent="0.25">
      <c r="A140" s="86">
        <v>27</v>
      </c>
      <c r="B140" s="85">
        <v>0.66</v>
      </c>
      <c r="C140" s="84">
        <f t="shared" si="67"/>
        <v>0</v>
      </c>
      <c r="D140" s="84">
        <f t="shared" si="67"/>
        <v>0</v>
      </c>
      <c r="E140" s="84">
        <f t="shared" si="67"/>
        <v>0</v>
      </c>
      <c r="F140" s="84">
        <f t="shared" si="67"/>
        <v>0</v>
      </c>
      <c r="G140" s="84">
        <f t="shared" si="67"/>
        <v>0</v>
      </c>
      <c r="H140" s="84">
        <f t="shared" si="67"/>
        <v>0</v>
      </c>
      <c r="I140" s="84">
        <f t="shared" si="67"/>
        <v>0</v>
      </c>
      <c r="J140" s="84">
        <f t="shared" si="67"/>
        <v>0</v>
      </c>
      <c r="K140" s="84">
        <f t="shared" si="67"/>
        <v>0</v>
      </c>
      <c r="L140" s="84">
        <f t="shared" si="67"/>
        <v>0</v>
      </c>
      <c r="M140" s="84">
        <f t="shared" si="68"/>
        <v>0</v>
      </c>
      <c r="N140" s="84">
        <f t="shared" si="68"/>
        <v>0</v>
      </c>
      <c r="O140" s="84">
        <f t="shared" si="68"/>
        <v>0</v>
      </c>
      <c r="P140" s="84">
        <f t="shared" si="68"/>
        <v>0</v>
      </c>
      <c r="Q140" s="84">
        <f t="shared" si="68"/>
        <v>0</v>
      </c>
      <c r="R140" s="84">
        <f t="shared" si="68"/>
        <v>0</v>
      </c>
      <c r="S140" s="84">
        <f t="shared" si="68"/>
        <v>0</v>
      </c>
      <c r="T140" s="84">
        <f t="shared" si="68"/>
        <v>0</v>
      </c>
      <c r="U140" s="84">
        <f t="shared" si="68"/>
        <v>0</v>
      </c>
      <c r="V140" s="84">
        <f t="shared" si="68"/>
        <v>0</v>
      </c>
      <c r="W140" s="84">
        <f t="shared" si="69"/>
        <v>0</v>
      </c>
      <c r="X140" s="84">
        <f t="shared" si="69"/>
        <v>0</v>
      </c>
      <c r="Y140" s="84">
        <f t="shared" si="69"/>
        <v>0</v>
      </c>
      <c r="Z140" s="84">
        <f t="shared" si="69"/>
        <v>0</v>
      </c>
      <c r="AA140" s="84">
        <f t="shared" si="69"/>
        <v>0</v>
      </c>
      <c r="AB140" s="84">
        <f t="shared" si="69"/>
        <v>0</v>
      </c>
      <c r="AC140" s="84">
        <f t="shared" si="69"/>
        <v>0</v>
      </c>
      <c r="AD140" s="84">
        <f t="shared" si="69"/>
        <v>0</v>
      </c>
      <c r="AE140" s="84">
        <f t="shared" si="69"/>
        <v>0</v>
      </c>
      <c r="AF140" s="84">
        <f t="shared" si="69"/>
        <v>0</v>
      </c>
      <c r="AG140" s="84">
        <f t="shared" si="70"/>
        <v>0</v>
      </c>
      <c r="AH140" s="84">
        <f t="shared" si="70"/>
        <v>0</v>
      </c>
      <c r="AI140" s="84">
        <f t="shared" si="70"/>
        <v>0</v>
      </c>
      <c r="AJ140" s="84">
        <f t="shared" si="70"/>
        <v>0</v>
      </c>
      <c r="AK140" s="84">
        <f t="shared" si="70"/>
        <v>0</v>
      </c>
      <c r="AL140" s="84">
        <f t="shared" si="70"/>
        <v>0</v>
      </c>
      <c r="AM140" s="84">
        <f t="shared" si="70"/>
        <v>0</v>
      </c>
      <c r="AN140" s="84">
        <f t="shared" si="70"/>
        <v>0</v>
      </c>
      <c r="AO140" s="84">
        <f t="shared" si="70"/>
        <v>0</v>
      </c>
      <c r="AP140" s="84">
        <f t="shared" si="70"/>
        <v>0</v>
      </c>
      <c r="AQ140" s="84">
        <f t="shared" si="71"/>
        <v>0</v>
      </c>
      <c r="AR140" s="84">
        <f t="shared" si="71"/>
        <v>0</v>
      </c>
      <c r="AS140" s="84">
        <f t="shared" si="71"/>
        <v>0</v>
      </c>
      <c r="AT140" s="84">
        <f t="shared" si="71"/>
        <v>0</v>
      </c>
      <c r="AU140" s="84">
        <f t="shared" si="71"/>
        <v>0</v>
      </c>
      <c r="AV140" s="84">
        <f t="shared" si="71"/>
        <v>0</v>
      </c>
      <c r="AW140" s="84">
        <f t="shared" si="71"/>
        <v>0</v>
      </c>
      <c r="AX140" s="84">
        <f t="shared" si="71"/>
        <v>0</v>
      </c>
      <c r="AY140" s="84">
        <f t="shared" si="71"/>
        <v>0</v>
      </c>
      <c r="AZ140" s="84">
        <f t="shared" si="71"/>
        <v>0</v>
      </c>
    </row>
    <row r="141" spans="1:52" ht="15.75" x14ac:dyDescent="0.25">
      <c r="A141" s="86">
        <v>28</v>
      </c>
      <c r="B141" s="85">
        <v>0.67</v>
      </c>
      <c r="C141" s="84">
        <f t="shared" si="67"/>
        <v>0</v>
      </c>
      <c r="D141" s="84">
        <f t="shared" si="67"/>
        <v>0</v>
      </c>
      <c r="E141" s="84">
        <f t="shared" si="67"/>
        <v>0</v>
      </c>
      <c r="F141" s="84">
        <f t="shared" si="67"/>
        <v>0</v>
      </c>
      <c r="G141" s="84">
        <f t="shared" si="67"/>
        <v>0</v>
      </c>
      <c r="H141" s="84">
        <f t="shared" si="67"/>
        <v>0</v>
      </c>
      <c r="I141" s="84">
        <f t="shared" si="67"/>
        <v>0</v>
      </c>
      <c r="J141" s="84">
        <f t="shared" si="67"/>
        <v>0</v>
      </c>
      <c r="K141" s="84">
        <f t="shared" si="67"/>
        <v>0</v>
      </c>
      <c r="L141" s="84">
        <f t="shared" si="67"/>
        <v>0</v>
      </c>
      <c r="M141" s="84">
        <f t="shared" si="68"/>
        <v>0</v>
      </c>
      <c r="N141" s="84">
        <f t="shared" si="68"/>
        <v>0</v>
      </c>
      <c r="O141" s="84">
        <f t="shared" si="68"/>
        <v>0</v>
      </c>
      <c r="P141" s="84">
        <f t="shared" si="68"/>
        <v>0</v>
      </c>
      <c r="Q141" s="84">
        <f t="shared" si="68"/>
        <v>0</v>
      </c>
      <c r="R141" s="84">
        <f t="shared" si="68"/>
        <v>0</v>
      </c>
      <c r="S141" s="84">
        <f t="shared" si="68"/>
        <v>0</v>
      </c>
      <c r="T141" s="84">
        <f t="shared" si="68"/>
        <v>0</v>
      </c>
      <c r="U141" s="84">
        <f t="shared" si="68"/>
        <v>0</v>
      </c>
      <c r="V141" s="84">
        <f t="shared" si="68"/>
        <v>0</v>
      </c>
      <c r="W141" s="84">
        <f t="shared" si="69"/>
        <v>0</v>
      </c>
      <c r="X141" s="84">
        <f t="shared" si="69"/>
        <v>0</v>
      </c>
      <c r="Y141" s="84">
        <f t="shared" si="69"/>
        <v>0</v>
      </c>
      <c r="Z141" s="84">
        <f t="shared" si="69"/>
        <v>0</v>
      </c>
      <c r="AA141" s="84">
        <f t="shared" si="69"/>
        <v>0</v>
      </c>
      <c r="AB141" s="84">
        <f t="shared" si="69"/>
        <v>0</v>
      </c>
      <c r="AC141" s="84">
        <f t="shared" si="69"/>
        <v>0</v>
      </c>
      <c r="AD141" s="84">
        <f t="shared" si="69"/>
        <v>0</v>
      </c>
      <c r="AE141" s="84">
        <f t="shared" si="69"/>
        <v>0</v>
      </c>
      <c r="AF141" s="84">
        <f t="shared" si="69"/>
        <v>0</v>
      </c>
      <c r="AG141" s="84">
        <f t="shared" si="70"/>
        <v>0</v>
      </c>
      <c r="AH141" s="84">
        <f t="shared" si="70"/>
        <v>0</v>
      </c>
      <c r="AI141" s="84">
        <f t="shared" si="70"/>
        <v>0</v>
      </c>
      <c r="AJ141" s="84">
        <f t="shared" si="70"/>
        <v>0</v>
      </c>
      <c r="AK141" s="84">
        <f t="shared" si="70"/>
        <v>0</v>
      </c>
      <c r="AL141" s="84">
        <f t="shared" si="70"/>
        <v>0</v>
      </c>
      <c r="AM141" s="84">
        <f t="shared" si="70"/>
        <v>0</v>
      </c>
      <c r="AN141" s="84">
        <f t="shared" si="70"/>
        <v>0</v>
      </c>
      <c r="AO141" s="84">
        <f t="shared" si="70"/>
        <v>0</v>
      </c>
      <c r="AP141" s="84">
        <f t="shared" si="70"/>
        <v>0</v>
      </c>
      <c r="AQ141" s="84">
        <f t="shared" si="71"/>
        <v>0</v>
      </c>
      <c r="AR141" s="84">
        <f t="shared" si="71"/>
        <v>0</v>
      </c>
      <c r="AS141" s="84">
        <f t="shared" si="71"/>
        <v>0</v>
      </c>
      <c r="AT141" s="84">
        <f t="shared" si="71"/>
        <v>0</v>
      </c>
      <c r="AU141" s="84">
        <f t="shared" si="71"/>
        <v>0</v>
      </c>
      <c r="AV141" s="84">
        <f t="shared" si="71"/>
        <v>0</v>
      </c>
      <c r="AW141" s="84">
        <f t="shared" si="71"/>
        <v>0</v>
      </c>
      <c r="AX141" s="84">
        <f t="shared" si="71"/>
        <v>0</v>
      </c>
      <c r="AY141" s="84">
        <f t="shared" si="71"/>
        <v>0</v>
      </c>
      <c r="AZ141" s="84">
        <f t="shared" si="71"/>
        <v>0</v>
      </c>
    </row>
    <row r="142" spans="1:52" ht="15.75" x14ac:dyDescent="0.25">
      <c r="A142" s="86">
        <v>29</v>
      </c>
      <c r="B142" s="85">
        <v>0.68</v>
      </c>
      <c r="C142" s="84">
        <f t="shared" si="67"/>
        <v>0</v>
      </c>
      <c r="D142" s="84">
        <f t="shared" si="67"/>
        <v>0</v>
      </c>
      <c r="E142" s="84">
        <f t="shared" si="67"/>
        <v>0</v>
      </c>
      <c r="F142" s="84">
        <f t="shared" si="67"/>
        <v>0</v>
      </c>
      <c r="G142" s="84">
        <f t="shared" si="67"/>
        <v>0</v>
      </c>
      <c r="H142" s="84">
        <f t="shared" si="67"/>
        <v>0</v>
      </c>
      <c r="I142" s="84">
        <f t="shared" si="67"/>
        <v>0</v>
      </c>
      <c r="J142" s="84">
        <f t="shared" si="67"/>
        <v>0</v>
      </c>
      <c r="K142" s="84">
        <f t="shared" si="67"/>
        <v>0</v>
      </c>
      <c r="L142" s="84">
        <f t="shared" si="67"/>
        <v>0</v>
      </c>
      <c r="M142" s="84">
        <f t="shared" si="68"/>
        <v>0</v>
      </c>
      <c r="N142" s="84">
        <f t="shared" si="68"/>
        <v>0</v>
      </c>
      <c r="O142" s="84">
        <f t="shared" si="68"/>
        <v>0</v>
      </c>
      <c r="P142" s="84">
        <f t="shared" si="68"/>
        <v>0</v>
      </c>
      <c r="Q142" s="84">
        <f t="shared" si="68"/>
        <v>0</v>
      </c>
      <c r="R142" s="84">
        <f t="shared" si="68"/>
        <v>0</v>
      </c>
      <c r="S142" s="84">
        <f t="shared" si="68"/>
        <v>0</v>
      </c>
      <c r="T142" s="84">
        <f t="shared" si="68"/>
        <v>0</v>
      </c>
      <c r="U142" s="84">
        <f t="shared" si="68"/>
        <v>0</v>
      </c>
      <c r="V142" s="84">
        <f t="shared" si="68"/>
        <v>0</v>
      </c>
      <c r="W142" s="84">
        <f t="shared" si="69"/>
        <v>0</v>
      </c>
      <c r="X142" s="84">
        <f t="shared" si="69"/>
        <v>0</v>
      </c>
      <c r="Y142" s="84">
        <f t="shared" si="69"/>
        <v>0</v>
      </c>
      <c r="Z142" s="84">
        <f t="shared" si="69"/>
        <v>0</v>
      </c>
      <c r="AA142" s="84">
        <f t="shared" si="69"/>
        <v>0</v>
      </c>
      <c r="AB142" s="84">
        <f t="shared" si="69"/>
        <v>0</v>
      </c>
      <c r="AC142" s="84">
        <f t="shared" si="69"/>
        <v>0</v>
      </c>
      <c r="AD142" s="84">
        <f t="shared" si="69"/>
        <v>0</v>
      </c>
      <c r="AE142" s="84">
        <f t="shared" si="69"/>
        <v>0</v>
      </c>
      <c r="AF142" s="84">
        <f t="shared" si="69"/>
        <v>0</v>
      </c>
      <c r="AG142" s="84">
        <f t="shared" si="70"/>
        <v>0</v>
      </c>
      <c r="AH142" s="84">
        <f t="shared" si="70"/>
        <v>0</v>
      </c>
      <c r="AI142" s="84">
        <f t="shared" si="70"/>
        <v>0</v>
      </c>
      <c r="AJ142" s="84">
        <f t="shared" si="70"/>
        <v>0</v>
      </c>
      <c r="AK142" s="84">
        <f t="shared" si="70"/>
        <v>0</v>
      </c>
      <c r="AL142" s="84">
        <f t="shared" si="70"/>
        <v>0</v>
      </c>
      <c r="AM142" s="84">
        <f t="shared" si="70"/>
        <v>0</v>
      </c>
      <c r="AN142" s="84">
        <f t="shared" si="70"/>
        <v>0</v>
      </c>
      <c r="AO142" s="84">
        <f t="shared" si="70"/>
        <v>0</v>
      </c>
      <c r="AP142" s="84">
        <f t="shared" si="70"/>
        <v>0</v>
      </c>
      <c r="AQ142" s="84">
        <f t="shared" si="71"/>
        <v>0</v>
      </c>
      <c r="AR142" s="84">
        <f t="shared" si="71"/>
        <v>0</v>
      </c>
      <c r="AS142" s="84">
        <f t="shared" si="71"/>
        <v>0</v>
      </c>
      <c r="AT142" s="84">
        <f t="shared" si="71"/>
        <v>0</v>
      </c>
      <c r="AU142" s="84">
        <f t="shared" si="71"/>
        <v>0</v>
      </c>
      <c r="AV142" s="84">
        <f t="shared" si="71"/>
        <v>0</v>
      </c>
      <c r="AW142" s="84">
        <f t="shared" si="71"/>
        <v>0</v>
      </c>
      <c r="AX142" s="84">
        <f t="shared" si="71"/>
        <v>0</v>
      </c>
      <c r="AY142" s="84">
        <f t="shared" si="71"/>
        <v>0</v>
      </c>
      <c r="AZ142" s="84">
        <f t="shared" si="71"/>
        <v>0</v>
      </c>
    </row>
    <row r="143" spans="1:52" ht="15.75" x14ac:dyDescent="0.25">
      <c r="A143" s="86">
        <v>30</v>
      </c>
      <c r="B143" s="85">
        <v>0.69</v>
      </c>
      <c r="C143" s="84">
        <f t="shared" ref="C143:L152" si="72">IF(( (ABS(ABS(C$10)-$A143)))&lt;1,$B143,0)</f>
        <v>0</v>
      </c>
      <c r="D143" s="84">
        <f t="shared" si="72"/>
        <v>0</v>
      </c>
      <c r="E143" s="84">
        <f t="shared" si="72"/>
        <v>0</v>
      </c>
      <c r="F143" s="84">
        <f t="shared" si="72"/>
        <v>0</v>
      </c>
      <c r="G143" s="84">
        <f t="shared" si="72"/>
        <v>0</v>
      </c>
      <c r="H143" s="84">
        <f t="shared" si="72"/>
        <v>0</v>
      </c>
      <c r="I143" s="84">
        <f t="shared" si="72"/>
        <v>0</v>
      </c>
      <c r="J143" s="84">
        <f t="shared" si="72"/>
        <v>0</v>
      </c>
      <c r="K143" s="84">
        <f t="shared" si="72"/>
        <v>0</v>
      </c>
      <c r="L143" s="84">
        <f t="shared" si="72"/>
        <v>0</v>
      </c>
      <c r="M143" s="84">
        <f t="shared" ref="M143:V152" si="73">IF(( (ABS(ABS(M$10)-$A143)))&lt;1,$B143,0)</f>
        <v>0</v>
      </c>
      <c r="N143" s="84">
        <f t="shared" si="73"/>
        <v>0</v>
      </c>
      <c r="O143" s="84">
        <f t="shared" si="73"/>
        <v>0</v>
      </c>
      <c r="P143" s="84">
        <f t="shared" si="73"/>
        <v>0</v>
      </c>
      <c r="Q143" s="84">
        <f t="shared" si="73"/>
        <v>0</v>
      </c>
      <c r="R143" s="84">
        <f t="shared" si="73"/>
        <v>0</v>
      </c>
      <c r="S143" s="84">
        <f t="shared" si="73"/>
        <v>0</v>
      </c>
      <c r="T143" s="84">
        <f t="shared" si="73"/>
        <v>0</v>
      </c>
      <c r="U143" s="84">
        <f t="shared" si="73"/>
        <v>0</v>
      </c>
      <c r="V143" s="84">
        <f t="shared" si="73"/>
        <v>0</v>
      </c>
      <c r="W143" s="84">
        <f t="shared" ref="W143:AF152" si="74">IF(( (ABS(ABS(W$10)-$A143)))&lt;1,$B143,0)</f>
        <v>0</v>
      </c>
      <c r="X143" s="84">
        <f t="shared" si="74"/>
        <v>0</v>
      </c>
      <c r="Y143" s="84">
        <f t="shared" si="74"/>
        <v>0</v>
      </c>
      <c r="Z143" s="84">
        <f t="shared" si="74"/>
        <v>0</v>
      </c>
      <c r="AA143" s="84">
        <f t="shared" si="74"/>
        <v>0</v>
      </c>
      <c r="AB143" s="84">
        <f t="shared" si="74"/>
        <v>0</v>
      </c>
      <c r="AC143" s="84">
        <f t="shared" si="74"/>
        <v>0</v>
      </c>
      <c r="AD143" s="84">
        <f t="shared" si="74"/>
        <v>0</v>
      </c>
      <c r="AE143" s="84">
        <f t="shared" si="74"/>
        <v>0</v>
      </c>
      <c r="AF143" s="84">
        <f t="shared" si="74"/>
        <v>0</v>
      </c>
      <c r="AG143" s="84">
        <f t="shared" ref="AG143:AP152" si="75">IF(( (ABS(ABS(AG$10)-$A143)))&lt;1,$B143,0)</f>
        <v>0</v>
      </c>
      <c r="AH143" s="84">
        <f t="shared" si="75"/>
        <v>0</v>
      </c>
      <c r="AI143" s="84">
        <f t="shared" si="75"/>
        <v>0</v>
      </c>
      <c r="AJ143" s="84">
        <f t="shared" si="75"/>
        <v>0</v>
      </c>
      <c r="AK143" s="84">
        <f t="shared" si="75"/>
        <v>0</v>
      </c>
      <c r="AL143" s="84">
        <f t="shared" si="75"/>
        <v>0</v>
      </c>
      <c r="AM143" s="84">
        <f t="shared" si="75"/>
        <v>0</v>
      </c>
      <c r="AN143" s="84">
        <f t="shared" si="75"/>
        <v>0</v>
      </c>
      <c r="AO143" s="84">
        <f t="shared" si="75"/>
        <v>0</v>
      </c>
      <c r="AP143" s="84">
        <f t="shared" si="75"/>
        <v>0</v>
      </c>
      <c r="AQ143" s="84">
        <f t="shared" ref="AQ143:AZ152" si="76">IF(( (ABS(ABS(AQ$10)-$A143)))&lt;1,$B143,0)</f>
        <v>0</v>
      </c>
      <c r="AR143" s="84">
        <f t="shared" si="76"/>
        <v>0</v>
      </c>
      <c r="AS143" s="84">
        <f t="shared" si="76"/>
        <v>0</v>
      </c>
      <c r="AT143" s="84">
        <f t="shared" si="76"/>
        <v>0</v>
      </c>
      <c r="AU143" s="84">
        <f t="shared" si="76"/>
        <v>0</v>
      </c>
      <c r="AV143" s="84">
        <f t="shared" si="76"/>
        <v>0</v>
      </c>
      <c r="AW143" s="84">
        <f t="shared" si="76"/>
        <v>0</v>
      </c>
      <c r="AX143" s="84">
        <f t="shared" si="76"/>
        <v>0</v>
      </c>
      <c r="AY143" s="84">
        <f t="shared" si="76"/>
        <v>0</v>
      </c>
      <c r="AZ143" s="84">
        <f t="shared" si="76"/>
        <v>0</v>
      </c>
    </row>
    <row r="144" spans="1:52" ht="15.75" x14ac:dyDescent="0.25">
      <c r="A144" s="86">
        <v>31</v>
      </c>
      <c r="B144" s="85">
        <v>0.70199999999999996</v>
      </c>
      <c r="C144" s="84">
        <f t="shared" si="72"/>
        <v>0</v>
      </c>
      <c r="D144" s="84">
        <f t="shared" si="72"/>
        <v>0</v>
      </c>
      <c r="E144" s="84">
        <f t="shared" si="72"/>
        <v>0</v>
      </c>
      <c r="F144" s="84">
        <f t="shared" si="72"/>
        <v>0</v>
      </c>
      <c r="G144" s="84">
        <f t="shared" si="72"/>
        <v>0</v>
      </c>
      <c r="H144" s="84">
        <f t="shared" si="72"/>
        <v>0</v>
      </c>
      <c r="I144" s="84">
        <f t="shared" si="72"/>
        <v>0</v>
      </c>
      <c r="J144" s="84">
        <f t="shared" si="72"/>
        <v>0</v>
      </c>
      <c r="K144" s="84">
        <f t="shared" si="72"/>
        <v>0</v>
      </c>
      <c r="L144" s="84">
        <f t="shared" si="72"/>
        <v>0</v>
      </c>
      <c r="M144" s="84">
        <f t="shared" si="73"/>
        <v>0</v>
      </c>
      <c r="N144" s="84">
        <f t="shared" si="73"/>
        <v>0</v>
      </c>
      <c r="O144" s="84">
        <f t="shared" si="73"/>
        <v>0</v>
      </c>
      <c r="P144" s="84">
        <f t="shared" si="73"/>
        <v>0</v>
      </c>
      <c r="Q144" s="84">
        <f t="shared" si="73"/>
        <v>0</v>
      </c>
      <c r="R144" s="84">
        <f t="shared" si="73"/>
        <v>0</v>
      </c>
      <c r="S144" s="84">
        <f t="shared" si="73"/>
        <v>0</v>
      </c>
      <c r="T144" s="84">
        <f t="shared" si="73"/>
        <v>0</v>
      </c>
      <c r="U144" s="84">
        <f t="shared" si="73"/>
        <v>0</v>
      </c>
      <c r="V144" s="84">
        <f t="shared" si="73"/>
        <v>0</v>
      </c>
      <c r="W144" s="84">
        <f t="shared" si="74"/>
        <v>0</v>
      </c>
      <c r="X144" s="84">
        <f t="shared" si="74"/>
        <v>0</v>
      </c>
      <c r="Y144" s="84">
        <f t="shared" si="74"/>
        <v>0</v>
      </c>
      <c r="Z144" s="84">
        <f t="shared" si="74"/>
        <v>0</v>
      </c>
      <c r="AA144" s="84">
        <f t="shared" si="74"/>
        <v>0</v>
      </c>
      <c r="AB144" s="84">
        <f t="shared" si="74"/>
        <v>0</v>
      </c>
      <c r="AC144" s="84">
        <f t="shared" si="74"/>
        <v>0</v>
      </c>
      <c r="AD144" s="84">
        <f t="shared" si="74"/>
        <v>0</v>
      </c>
      <c r="AE144" s="84">
        <f t="shared" si="74"/>
        <v>0</v>
      </c>
      <c r="AF144" s="84">
        <f t="shared" si="74"/>
        <v>0</v>
      </c>
      <c r="AG144" s="84">
        <f t="shared" si="75"/>
        <v>0</v>
      </c>
      <c r="AH144" s="84">
        <f t="shared" si="75"/>
        <v>0</v>
      </c>
      <c r="AI144" s="84">
        <f t="shared" si="75"/>
        <v>0</v>
      </c>
      <c r="AJ144" s="84">
        <f t="shared" si="75"/>
        <v>0</v>
      </c>
      <c r="AK144" s="84">
        <f t="shared" si="75"/>
        <v>0</v>
      </c>
      <c r="AL144" s="84">
        <f t="shared" si="75"/>
        <v>0</v>
      </c>
      <c r="AM144" s="84">
        <f t="shared" si="75"/>
        <v>0</v>
      </c>
      <c r="AN144" s="84">
        <f t="shared" si="75"/>
        <v>0</v>
      </c>
      <c r="AO144" s="84">
        <f t="shared" si="75"/>
        <v>0</v>
      </c>
      <c r="AP144" s="84">
        <f t="shared" si="75"/>
        <v>0</v>
      </c>
      <c r="AQ144" s="84">
        <f t="shared" si="76"/>
        <v>0</v>
      </c>
      <c r="AR144" s="84">
        <f t="shared" si="76"/>
        <v>0</v>
      </c>
      <c r="AS144" s="84">
        <f t="shared" si="76"/>
        <v>0</v>
      </c>
      <c r="AT144" s="84">
        <f t="shared" si="76"/>
        <v>0</v>
      </c>
      <c r="AU144" s="84">
        <f t="shared" si="76"/>
        <v>0</v>
      </c>
      <c r="AV144" s="84">
        <f t="shared" si="76"/>
        <v>0</v>
      </c>
      <c r="AW144" s="84">
        <f t="shared" si="76"/>
        <v>0</v>
      </c>
      <c r="AX144" s="84">
        <f t="shared" si="76"/>
        <v>0</v>
      </c>
      <c r="AY144" s="84">
        <f t="shared" si="76"/>
        <v>0</v>
      </c>
      <c r="AZ144" s="84">
        <f t="shared" si="76"/>
        <v>0</v>
      </c>
    </row>
    <row r="145" spans="1:52" ht="15.75" x14ac:dyDescent="0.25">
      <c r="A145" s="86">
        <v>32</v>
      </c>
      <c r="B145" s="85">
        <v>0.71399999999999997</v>
      </c>
      <c r="C145" s="84">
        <f t="shared" si="72"/>
        <v>0</v>
      </c>
      <c r="D145" s="84">
        <f t="shared" si="72"/>
        <v>0</v>
      </c>
      <c r="E145" s="84">
        <f t="shared" si="72"/>
        <v>0</v>
      </c>
      <c r="F145" s="84">
        <f t="shared" si="72"/>
        <v>0</v>
      </c>
      <c r="G145" s="84">
        <f t="shared" si="72"/>
        <v>0</v>
      </c>
      <c r="H145" s="84">
        <f t="shared" si="72"/>
        <v>0</v>
      </c>
      <c r="I145" s="84">
        <f t="shared" si="72"/>
        <v>0</v>
      </c>
      <c r="J145" s="84">
        <f t="shared" si="72"/>
        <v>0</v>
      </c>
      <c r="K145" s="84">
        <f t="shared" si="72"/>
        <v>0</v>
      </c>
      <c r="L145" s="84">
        <f t="shared" si="72"/>
        <v>0</v>
      </c>
      <c r="M145" s="84">
        <f t="shared" si="73"/>
        <v>0</v>
      </c>
      <c r="N145" s="84">
        <f t="shared" si="73"/>
        <v>0</v>
      </c>
      <c r="O145" s="84">
        <f t="shared" si="73"/>
        <v>0</v>
      </c>
      <c r="P145" s="84">
        <f t="shared" si="73"/>
        <v>0</v>
      </c>
      <c r="Q145" s="84">
        <f t="shared" si="73"/>
        <v>0</v>
      </c>
      <c r="R145" s="84">
        <f t="shared" si="73"/>
        <v>0</v>
      </c>
      <c r="S145" s="84">
        <f t="shared" si="73"/>
        <v>0</v>
      </c>
      <c r="T145" s="84">
        <f t="shared" si="73"/>
        <v>0</v>
      </c>
      <c r="U145" s="84">
        <f t="shared" si="73"/>
        <v>0</v>
      </c>
      <c r="V145" s="84">
        <f t="shared" si="73"/>
        <v>0</v>
      </c>
      <c r="W145" s="84">
        <f t="shared" si="74"/>
        <v>0</v>
      </c>
      <c r="X145" s="84">
        <f t="shared" si="74"/>
        <v>0</v>
      </c>
      <c r="Y145" s="84">
        <f t="shared" si="74"/>
        <v>0</v>
      </c>
      <c r="Z145" s="84">
        <f t="shared" si="74"/>
        <v>0</v>
      </c>
      <c r="AA145" s="84">
        <f t="shared" si="74"/>
        <v>0</v>
      </c>
      <c r="AB145" s="84">
        <f t="shared" si="74"/>
        <v>0</v>
      </c>
      <c r="AC145" s="84">
        <f t="shared" si="74"/>
        <v>0</v>
      </c>
      <c r="AD145" s="84">
        <f t="shared" si="74"/>
        <v>0</v>
      </c>
      <c r="AE145" s="84">
        <f t="shared" si="74"/>
        <v>0</v>
      </c>
      <c r="AF145" s="84">
        <f t="shared" si="74"/>
        <v>0</v>
      </c>
      <c r="AG145" s="84">
        <f t="shared" si="75"/>
        <v>0</v>
      </c>
      <c r="AH145" s="84">
        <f t="shared" si="75"/>
        <v>0</v>
      </c>
      <c r="AI145" s="84">
        <f t="shared" si="75"/>
        <v>0</v>
      </c>
      <c r="AJ145" s="84">
        <f t="shared" si="75"/>
        <v>0</v>
      </c>
      <c r="AK145" s="84">
        <f t="shared" si="75"/>
        <v>0</v>
      </c>
      <c r="AL145" s="84">
        <f t="shared" si="75"/>
        <v>0</v>
      </c>
      <c r="AM145" s="84">
        <f t="shared" si="75"/>
        <v>0</v>
      </c>
      <c r="AN145" s="84">
        <f t="shared" si="75"/>
        <v>0</v>
      </c>
      <c r="AO145" s="84">
        <f t="shared" si="75"/>
        <v>0</v>
      </c>
      <c r="AP145" s="84">
        <f t="shared" si="75"/>
        <v>0</v>
      </c>
      <c r="AQ145" s="84">
        <f t="shared" si="76"/>
        <v>0</v>
      </c>
      <c r="AR145" s="84">
        <f t="shared" si="76"/>
        <v>0</v>
      </c>
      <c r="AS145" s="84">
        <f t="shared" si="76"/>
        <v>0</v>
      </c>
      <c r="AT145" s="84">
        <f t="shared" si="76"/>
        <v>0</v>
      </c>
      <c r="AU145" s="84">
        <f t="shared" si="76"/>
        <v>0</v>
      </c>
      <c r="AV145" s="84">
        <f t="shared" si="76"/>
        <v>0</v>
      </c>
      <c r="AW145" s="84">
        <f t="shared" si="76"/>
        <v>0</v>
      </c>
      <c r="AX145" s="84">
        <f t="shared" si="76"/>
        <v>0</v>
      </c>
      <c r="AY145" s="84">
        <f t="shared" si="76"/>
        <v>0</v>
      </c>
      <c r="AZ145" s="84">
        <f t="shared" si="76"/>
        <v>0</v>
      </c>
    </row>
    <row r="146" spans="1:52" ht="15.75" x14ac:dyDescent="0.25">
      <c r="A146" s="86">
        <v>33</v>
      </c>
      <c r="B146" s="85">
        <v>0.72599999999999998</v>
      </c>
      <c r="C146" s="84">
        <f t="shared" si="72"/>
        <v>0</v>
      </c>
      <c r="D146" s="84">
        <f t="shared" si="72"/>
        <v>0</v>
      </c>
      <c r="E146" s="84">
        <f t="shared" si="72"/>
        <v>0</v>
      </c>
      <c r="F146" s="84">
        <f t="shared" si="72"/>
        <v>0</v>
      </c>
      <c r="G146" s="84">
        <f t="shared" si="72"/>
        <v>0</v>
      </c>
      <c r="H146" s="84">
        <f t="shared" si="72"/>
        <v>0</v>
      </c>
      <c r="I146" s="84">
        <f t="shared" si="72"/>
        <v>0</v>
      </c>
      <c r="J146" s="84">
        <f t="shared" si="72"/>
        <v>0</v>
      </c>
      <c r="K146" s="84">
        <f t="shared" si="72"/>
        <v>0</v>
      </c>
      <c r="L146" s="84">
        <f t="shared" si="72"/>
        <v>0</v>
      </c>
      <c r="M146" s="84">
        <f t="shared" si="73"/>
        <v>0</v>
      </c>
      <c r="N146" s="84">
        <f t="shared" si="73"/>
        <v>0</v>
      </c>
      <c r="O146" s="84">
        <f t="shared" si="73"/>
        <v>0</v>
      </c>
      <c r="P146" s="84">
        <f t="shared" si="73"/>
        <v>0</v>
      </c>
      <c r="Q146" s="84">
        <f t="shared" si="73"/>
        <v>0</v>
      </c>
      <c r="R146" s="84">
        <f t="shared" si="73"/>
        <v>0</v>
      </c>
      <c r="S146" s="84">
        <f t="shared" si="73"/>
        <v>0</v>
      </c>
      <c r="T146" s="84">
        <f t="shared" si="73"/>
        <v>0</v>
      </c>
      <c r="U146" s="84">
        <f t="shared" si="73"/>
        <v>0</v>
      </c>
      <c r="V146" s="84">
        <f t="shared" si="73"/>
        <v>0</v>
      </c>
      <c r="W146" s="84">
        <f t="shared" si="74"/>
        <v>0</v>
      </c>
      <c r="X146" s="84">
        <f t="shared" si="74"/>
        <v>0</v>
      </c>
      <c r="Y146" s="84">
        <f t="shared" si="74"/>
        <v>0</v>
      </c>
      <c r="Z146" s="84">
        <f t="shared" si="74"/>
        <v>0</v>
      </c>
      <c r="AA146" s="84">
        <f t="shared" si="74"/>
        <v>0</v>
      </c>
      <c r="AB146" s="84">
        <f t="shared" si="74"/>
        <v>0</v>
      </c>
      <c r="AC146" s="84">
        <f t="shared" si="74"/>
        <v>0</v>
      </c>
      <c r="AD146" s="84">
        <f t="shared" si="74"/>
        <v>0</v>
      </c>
      <c r="AE146" s="84">
        <f t="shared" si="74"/>
        <v>0</v>
      </c>
      <c r="AF146" s="84">
        <f t="shared" si="74"/>
        <v>0</v>
      </c>
      <c r="AG146" s="84">
        <f t="shared" si="75"/>
        <v>0</v>
      </c>
      <c r="AH146" s="84">
        <f t="shared" si="75"/>
        <v>0</v>
      </c>
      <c r="AI146" s="84">
        <f t="shared" si="75"/>
        <v>0</v>
      </c>
      <c r="AJ146" s="84">
        <f t="shared" si="75"/>
        <v>0</v>
      </c>
      <c r="AK146" s="84">
        <f t="shared" si="75"/>
        <v>0</v>
      </c>
      <c r="AL146" s="84">
        <f t="shared" si="75"/>
        <v>0</v>
      </c>
      <c r="AM146" s="84">
        <f t="shared" si="75"/>
        <v>0</v>
      </c>
      <c r="AN146" s="84">
        <f t="shared" si="75"/>
        <v>0</v>
      </c>
      <c r="AO146" s="84">
        <f t="shared" si="75"/>
        <v>0</v>
      </c>
      <c r="AP146" s="84">
        <f t="shared" si="75"/>
        <v>0</v>
      </c>
      <c r="AQ146" s="84">
        <f t="shared" si="76"/>
        <v>0</v>
      </c>
      <c r="AR146" s="84">
        <f t="shared" si="76"/>
        <v>0</v>
      </c>
      <c r="AS146" s="84">
        <f t="shared" si="76"/>
        <v>0</v>
      </c>
      <c r="AT146" s="84">
        <f t="shared" si="76"/>
        <v>0</v>
      </c>
      <c r="AU146" s="84">
        <f t="shared" si="76"/>
        <v>0</v>
      </c>
      <c r="AV146" s="84">
        <f t="shared" si="76"/>
        <v>0</v>
      </c>
      <c r="AW146" s="84">
        <f t="shared" si="76"/>
        <v>0</v>
      </c>
      <c r="AX146" s="84">
        <f t="shared" si="76"/>
        <v>0</v>
      </c>
      <c r="AY146" s="84">
        <f t="shared" si="76"/>
        <v>0</v>
      </c>
      <c r="AZ146" s="84">
        <f t="shared" si="76"/>
        <v>0</v>
      </c>
    </row>
    <row r="147" spans="1:52" ht="15.75" x14ac:dyDescent="0.25">
      <c r="A147" s="86">
        <v>34</v>
      </c>
      <c r="B147" s="85">
        <v>0.73799999999999999</v>
      </c>
      <c r="C147" s="84">
        <f t="shared" si="72"/>
        <v>0</v>
      </c>
      <c r="D147" s="84">
        <f t="shared" si="72"/>
        <v>0</v>
      </c>
      <c r="E147" s="84">
        <f t="shared" si="72"/>
        <v>0</v>
      </c>
      <c r="F147" s="84">
        <f t="shared" si="72"/>
        <v>0</v>
      </c>
      <c r="G147" s="84">
        <f t="shared" si="72"/>
        <v>0</v>
      </c>
      <c r="H147" s="84">
        <f t="shared" si="72"/>
        <v>0</v>
      </c>
      <c r="I147" s="84">
        <f t="shared" si="72"/>
        <v>0</v>
      </c>
      <c r="J147" s="84">
        <f t="shared" si="72"/>
        <v>0</v>
      </c>
      <c r="K147" s="84">
        <f t="shared" si="72"/>
        <v>0</v>
      </c>
      <c r="L147" s="84">
        <f t="shared" si="72"/>
        <v>0</v>
      </c>
      <c r="M147" s="84">
        <f t="shared" si="73"/>
        <v>0</v>
      </c>
      <c r="N147" s="84">
        <f t="shared" si="73"/>
        <v>0</v>
      </c>
      <c r="O147" s="84">
        <f t="shared" si="73"/>
        <v>0</v>
      </c>
      <c r="P147" s="84">
        <f t="shared" si="73"/>
        <v>0</v>
      </c>
      <c r="Q147" s="84">
        <f t="shared" si="73"/>
        <v>0</v>
      </c>
      <c r="R147" s="84">
        <f t="shared" si="73"/>
        <v>0</v>
      </c>
      <c r="S147" s="84">
        <f t="shared" si="73"/>
        <v>0</v>
      </c>
      <c r="T147" s="84">
        <f t="shared" si="73"/>
        <v>0</v>
      </c>
      <c r="U147" s="84">
        <f t="shared" si="73"/>
        <v>0</v>
      </c>
      <c r="V147" s="84">
        <f t="shared" si="73"/>
        <v>0</v>
      </c>
      <c r="W147" s="84">
        <f t="shared" si="74"/>
        <v>0</v>
      </c>
      <c r="X147" s="84">
        <f t="shared" si="74"/>
        <v>0</v>
      </c>
      <c r="Y147" s="84">
        <f t="shared" si="74"/>
        <v>0</v>
      </c>
      <c r="Z147" s="84">
        <f t="shared" si="74"/>
        <v>0</v>
      </c>
      <c r="AA147" s="84">
        <f t="shared" si="74"/>
        <v>0</v>
      </c>
      <c r="AB147" s="84">
        <f t="shared" si="74"/>
        <v>0</v>
      </c>
      <c r="AC147" s="84">
        <f t="shared" si="74"/>
        <v>0</v>
      </c>
      <c r="AD147" s="84">
        <f t="shared" si="74"/>
        <v>0</v>
      </c>
      <c r="AE147" s="84">
        <f t="shared" si="74"/>
        <v>0</v>
      </c>
      <c r="AF147" s="84">
        <f t="shared" si="74"/>
        <v>0</v>
      </c>
      <c r="AG147" s="84">
        <f t="shared" si="75"/>
        <v>0</v>
      </c>
      <c r="AH147" s="84">
        <f t="shared" si="75"/>
        <v>0</v>
      </c>
      <c r="AI147" s="84">
        <f t="shared" si="75"/>
        <v>0</v>
      </c>
      <c r="AJ147" s="84">
        <f t="shared" si="75"/>
        <v>0</v>
      </c>
      <c r="AK147" s="84">
        <f t="shared" si="75"/>
        <v>0</v>
      </c>
      <c r="AL147" s="84">
        <f t="shared" si="75"/>
        <v>0</v>
      </c>
      <c r="AM147" s="84">
        <f t="shared" si="75"/>
        <v>0</v>
      </c>
      <c r="AN147" s="84">
        <f t="shared" si="75"/>
        <v>0</v>
      </c>
      <c r="AO147" s="84">
        <f t="shared" si="75"/>
        <v>0</v>
      </c>
      <c r="AP147" s="84">
        <f t="shared" si="75"/>
        <v>0</v>
      </c>
      <c r="AQ147" s="84">
        <f t="shared" si="76"/>
        <v>0</v>
      </c>
      <c r="AR147" s="84">
        <f t="shared" si="76"/>
        <v>0</v>
      </c>
      <c r="AS147" s="84">
        <f t="shared" si="76"/>
        <v>0</v>
      </c>
      <c r="AT147" s="84">
        <f t="shared" si="76"/>
        <v>0</v>
      </c>
      <c r="AU147" s="84">
        <f t="shared" si="76"/>
        <v>0</v>
      </c>
      <c r="AV147" s="84">
        <f t="shared" si="76"/>
        <v>0</v>
      </c>
      <c r="AW147" s="84">
        <f t="shared" si="76"/>
        <v>0</v>
      </c>
      <c r="AX147" s="84">
        <f t="shared" si="76"/>
        <v>0</v>
      </c>
      <c r="AY147" s="84">
        <f t="shared" si="76"/>
        <v>0</v>
      </c>
      <c r="AZ147" s="84">
        <f t="shared" si="76"/>
        <v>0</v>
      </c>
    </row>
    <row r="148" spans="1:52" ht="15.75" x14ac:dyDescent="0.25">
      <c r="A148" s="86">
        <v>35</v>
      </c>
      <c r="B148" s="85">
        <v>0.75</v>
      </c>
      <c r="C148" s="84">
        <f t="shared" si="72"/>
        <v>0</v>
      </c>
      <c r="D148" s="84">
        <f t="shared" si="72"/>
        <v>0</v>
      </c>
      <c r="E148" s="84">
        <f t="shared" si="72"/>
        <v>0</v>
      </c>
      <c r="F148" s="84">
        <f t="shared" si="72"/>
        <v>0</v>
      </c>
      <c r="G148" s="84">
        <f t="shared" si="72"/>
        <v>0</v>
      </c>
      <c r="H148" s="84">
        <f t="shared" si="72"/>
        <v>0</v>
      </c>
      <c r="I148" s="84">
        <f t="shared" si="72"/>
        <v>0</v>
      </c>
      <c r="J148" s="84">
        <f t="shared" si="72"/>
        <v>0</v>
      </c>
      <c r="K148" s="84">
        <f t="shared" si="72"/>
        <v>0</v>
      </c>
      <c r="L148" s="84">
        <f t="shared" si="72"/>
        <v>0</v>
      </c>
      <c r="M148" s="84">
        <f t="shared" si="73"/>
        <v>0</v>
      </c>
      <c r="N148" s="84">
        <f t="shared" si="73"/>
        <v>0</v>
      </c>
      <c r="O148" s="84">
        <f t="shared" si="73"/>
        <v>0</v>
      </c>
      <c r="P148" s="84">
        <f t="shared" si="73"/>
        <v>0</v>
      </c>
      <c r="Q148" s="84">
        <f t="shared" si="73"/>
        <v>0</v>
      </c>
      <c r="R148" s="84">
        <f t="shared" si="73"/>
        <v>0</v>
      </c>
      <c r="S148" s="84">
        <f t="shared" si="73"/>
        <v>0</v>
      </c>
      <c r="T148" s="84">
        <f t="shared" si="73"/>
        <v>0</v>
      </c>
      <c r="U148" s="84">
        <f t="shared" si="73"/>
        <v>0</v>
      </c>
      <c r="V148" s="84">
        <f t="shared" si="73"/>
        <v>0</v>
      </c>
      <c r="W148" s="84">
        <f t="shared" si="74"/>
        <v>0</v>
      </c>
      <c r="X148" s="84">
        <f t="shared" si="74"/>
        <v>0</v>
      </c>
      <c r="Y148" s="84">
        <f t="shared" si="74"/>
        <v>0</v>
      </c>
      <c r="Z148" s="84">
        <f t="shared" si="74"/>
        <v>0</v>
      </c>
      <c r="AA148" s="84">
        <f t="shared" si="74"/>
        <v>0</v>
      </c>
      <c r="AB148" s="84">
        <f t="shared" si="74"/>
        <v>0</v>
      </c>
      <c r="AC148" s="84">
        <f t="shared" si="74"/>
        <v>0</v>
      </c>
      <c r="AD148" s="84">
        <f t="shared" si="74"/>
        <v>0</v>
      </c>
      <c r="AE148" s="84">
        <f t="shared" si="74"/>
        <v>0</v>
      </c>
      <c r="AF148" s="84">
        <f t="shared" si="74"/>
        <v>0</v>
      </c>
      <c r="AG148" s="84">
        <f t="shared" si="75"/>
        <v>0</v>
      </c>
      <c r="AH148" s="84">
        <f t="shared" si="75"/>
        <v>0</v>
      </c>
      <c r="AI148" s="84">
        <f t="shared" si="75"/>
        <v>0</v>
      </c>
      <c r="AJ148" s="84">
        <f t="shared" si="75"/>
        <v>0</v>
      </c>
      <c r="AK148" s="84">
        <f t="shared" si="75"/>
        <v>0</v>
      </c>
      <c r="AL148" s="84">
        <f t="shared" si="75"/>
        <v>0</v>
      </c>
      <c r="AM148" s="84">
        <f t="shared" si="75"/>
        <v>0</v>
      </c>
      <c r="AN148" s="84">
        <f t="shared" si="75"/>
        <v>0</v>
      </c>
      <c r="AO148" s="84">
        <f t="shared" si="75"/>
        <v>0</v>
      </c>
      <c r="AP148" s="84">
        <f t="shared" si="75"/>
        <v>0</v>
      </c>
      <c r="AQ148" s="84">
        <f t="shared" si="76"/>
        <v>0</v>
      </c>
      <c r="AR148" s="84">
        <f t="shared" si="76"/>
        <v>0</v>
      </c>
      <c r="AS148" s="84">
        <f t="shared" si="76"/>
        <v>0</v>
      </c>
      <c r="AT148" s="84">
        <f t="shared" si="76"/>
        <v>0</v>
      </c>
      <c r="AU148" s="84">
        <f t="shared" si="76"/>
        <v>0</v>
      </c>
      <c r="AV148" s="84">
        <f t="shared" si="76"/>
        <v>0</v>
      </c>
      <c r="AW148" s="84">
        <f t="shared" si="76"/>
        <v>0</v>
      </c>
      <c r="AX148" s="84">
        <f t="shared" si="76"/>
        <v>0</v>
      </c>
      <c r="AY148" s="84">
        <f t="shared" si="76"/>
        <v>0</v>
      </c>
      <c r="AZ148" s="84">
        <f t="shared" si="76"/>
        <v>0</v>
      </c>
    </row>
    <row r="149" spans="1:52" ht="15.75" x14ac:dyDescent="0.25">
      <c r="A149" s="86">
        <v>36</v>
      </c>
      <c r="B149" s="85">
        <v>0.75</v>
      </c>
      <c r="C149" s="84">
        <f t="shared" si="72"/>
        <v>0</v>
      </c>
      <c r="D149" s="84">
        <f t="shared" si="72"/>
        <v>0</v>
      </c>
      <c r="E149" s="84">
        <f t="shared" si="72"/>
        <v>0</v>
      </c>
      <c r="F149" s="84">
        <f t="shared" si="72"/>
        <v>0</v>
      </c>
      <c r="G149" s="84">
        <f t="shared" si="72"/>
        <v>0</v>
      </c>
      <c r="H149" s="84">
        <f t="shared" si="72"/>
        <v>0</v>
      </c>
      <c r="I149" s="84">
        <f t="shared" si="72"/>
        <v>0</v>
      </c>
      <c r="J149" s="84">
        <f t="shared" si="72"/>
        <v>0</v>
      </c>
      <c r="K149" s="84">
        <f t="shared" si="72"/>
        <v>0</v>
      </c>
      <c r="L149" s="84">
        <f t="shared" si="72"/>
        <v>0</v>
      </c>
      <c r="M149" s="84">
        <f t="shared" si="73"/>
        <v>0</v>
      </c>
      <c r="N149" s="84">
        <f t="shared" si="73"/>
        <v>0</v>
      </c>
      <c r="O149" s="84">
        <f t="shared" si="73"/>
        <v>0</v>
      </c>
      <c r="P149" s="84">
        <f t="shared" si="73"/>
        <v>0</v>
      </c>
      <c r="Q149" s="84">
        <f t="shared" si="73"/>
        <v>0</v>
      </c>
      <c r="R149" s="84">
        <f t="shared" si="73"/>
        <v>0</v>
      </c>
      <c r="S149" s="84">
        <f t="shared" si="73"/>
        <v>0</v>
      </c>
      <c r="T149" s="84">
        <f t="shared" si="73"/>
        <v>0</v>
      </c>
      <c r="U149" s="84">
        <f t="shared" si="73"/>
        <v>0</v>
      </c>
      <c r="V149" s="84">
        <f t="shared" si="73"/>
        <v>0</v>
      </c>
      <c r="W149" s="84">
        <f t="shared" si="74"/>
        <v>0</v>
      </c>
      <c r="X149" s="84">
        <f t="shared" si="74"/>
        <v>0</v>
      </c>
      <c r="Y149" s="84">
        <f t="shared" si="74"/>
        <v>0</v>
      </c>
      <c r="Z149" s="84">
        <f t="shared" si="74"/>
        <v>0</v>
      </c>
      <c r="AA149" s="84">
        <f t="shared" si="74"/>
        <v>0</v>
      </c>
      <c r="AB149" s="84">
        <f t="shared" si="74"/>
        <v>0</v>
      </c>
      <c r="AC149" s="84">
        <f t="shared" si="74"/>
        <v>0</v>
      </c>
      <c r="AD149" s="84">
        <f t="shared" si="74"/>
        <v>0</v>
      </c>
      <c r="AE149" s="84">
        <f t="shared" si="74"/>
        <v>0</v>
      </c>
      <c r="AF149" s="84">
        <f t="shared" si="74"/>
        <v>0</v>
      </c>
      <c r="AG149" s="84">
        <f t="shared" si="75"/>
        <v>0</v>
      </c>
      <c r="AH149" s="84">
        <f t="shared" si="75"/>
        <v>0</v>
      </c>
      <c r="AI149" s="84">
        <f t="shared" si="75"/>
        <v>0</v>
      </c>
      <c r="AJ149" s="84">
        <f t="shared" si="75"/>
        <v>0</v>
      </c>
      <c r="AK149" s="84">
        <f t="shared" si="75"/>
        <v>0</v>
      </c>
      <c r="AL149" s="84">
        <f t="shared" si="75"/>
        <v>0</v>
      </c>
      <c r="AM149" s="84">
        <f t="shared" si="75"/>
        <v>0</v>
      </c>
      <c r="AN149" s="84">
        <f t="shared" si="75"/>
        <v>0</v>
      </c>
      <c r="AO149" s="84">
        <f t="shared" si="75"/>
        <v>0</v>
      </c>
      <c r="AP149" s="84">
        <f t="shared" si="75"/>
        <v>0</v>
      </c>
      <c r="AQ149" s="84">
        <f t="shared" si="76"/>
        <v>0</v>
      </c>
      <c r="AR149" s="84">
        <f t="shared" si="76"/>
        <v>0</v>
      </c>
      <c r="AS149" s="84">
        <f t="shared" si="76"/>
        <v>0</v>
      </c>
      <c r="AT149" s="84">
        <f t="shared" si="76"/>
        <v>0</v>
      </c>
      <c r="AU149" s="84">
        <f t="shared" si="76"/>
        <v>0</v>
      </c>
      <c r="AV149" s="84">
        <f t="shared" si="76"/>
        <v>0</v>
      </c>
      <c r="AW149" s="84">
        <f t="shared" si="76"/>
        <v>0</v>
      </c>
      <c r="AX149" s="84">
        <f t="shared" si="76"/>
        <v>0</v>
      </c>
      <c r="AY149" s="84">
        <f t="shared" si="76"/>
        <v>0</v>
      </c>
      <c r="AZ149" s="84">
        <f t="shared" si="76"/>
        <v>0</v>
      </c>
    </row>
    <row r="150" spans="1:52" ht="15.75" x14ac:dyDescent="0.25">
      <c r="A150" s="86">
        <v>37</v>
      </c>
      <c r="B150" s="85">
        <v>0.75</v>
      </c>
      <c r="C150" s="84">
        <f t="shared" si="72"/>
        <v>0</v>
      </c>
      <c r="D150" s="84">
        <f t="shared" si="72"/>
        <v>0</v>
      </c>
      <c r="E150" s="84">
        <f t="shared" si="72"/>
        <v>0</v>
      </c>
      <c r="F150" s="84">
        <f t="shared" si="72"/>
        <v>0</v>
      </c>
      <c r="G150" s="84">
        <f t="shared" si="72"/>
        <v>0</v>
      </c>
      <c r="H150" s="84">
        <f t="shared" si="72"/>
        <v>0</v>
      </c>
      <c r="I150" s="84">
        <f t="shared" si="72"/>
        <v>0</v>
      </c>
      <c r="J150" s="84">
        <f t="shared" si="72"/>
        <v>0</v>
      </c>
      <c r="K150" s="84">
        <f t="shared" si="72"/>
        <v>0</v>
      </c>
      <c r="L150" s="84">
        <f t="shared" si="72"/>
        <v>0</v>
      </c>
      <c r="M150" s="84">
        <f t="shared" si="73"/>
        <v>0</v>
      </c>
      <c r="N150" s="84">
        <f t="shared" si="73"/>
        <v>0</v>
      </c>
      <c r="O150" s="84">
        <f t="shared" si="73"/>
        <v>0</v>
      </c>
      <c r="P150" s="84">
        <f t="shared" si="73"/>
        <v>0</v>
      </c>
      <c r="Q150" s="84">
        <f t="shared" si="73"/>
        <v>0</v>
      </c>
      <c r="R150" s="84">
        <f t="shared" si="73"/>
        <v>0</v>
      </c>
      <c r="S150" s="84">
        <f t="shared" si="73"/>
        <v>0</v>
      </c>
      <c r="T150" s="84">
        <f t="shared" si="73"/>
        <v>0</v>
      </c>
      <c r="U150" s="84">
        <f t="shared" si="73"/>
        <v>0</v>
      </c>
      <c r="V150" s="84">
        <f t="shared" si="73"/>
        <v>0</v>
      </c>
      <c r="W150" s="84">
        <f t="shared" si="74"/>
        <v>0</v>
      </c>
      <c r="X150" s="84">
        <f t="shared" si="74"/>
        <v>0</v>
      </c>
      <c r="Y150" s="84">
        <f t="shared" si="74"/>
        <v>0</v>
      </c>
      <c r="Z150" s="84">
        <f t="shared" si="74"/>
        <v>0</v>
      </c>
      <c r="AA150" s="84">
        <f t="shared" si="74"/>
        <v>0</v>
      </c>
      <c r="AB150" s="84">
        <f t="shared" si="74"/>
        <v>0</v>
      </c>
      <c r="AC150" s="84">
        <f t="shared" si="74"/>
        <v>0</v>
      </c>
      <c r="AD150" s="84">
        <f t="shared" si="74"/>
        <v>0</v>
      </c>
      <c r="AE150" s="84">
        <f t="shared" si="74"/>
        <v>0</v>
      </c>
      <c r="AF150" s="84">
        <f t="shared" si="74"/>
        <v>0</v>
      </c>
      <c r="AG150" s="84">
        <f t="shared" si="75"/>
        <v>0</v>
      </c>
      <c r="AH150" s="84">
        <f t="shared" si="75"/>
        <v>0</v>
      </c>
      <c r="AI150" s="84">
        <f t="shared" si="75"/>
        <v>0</v>
      </c>
      <c r="AJ150" s="84">
        <f t="shared" si="75"/>
        <v>0</v>
      </c>
      <c r="AK150" s="84">
        <f t="shared" si="75"/>
        <v>0</v>
      </c>
      <c r="AL150" s="84">
        <f t="shared" si="75"/>
        <v>0</v>
      </c>
      <c r="AM150" s="84">
        <f t="shared" si="75"/>
        <v>0</v>
      </c>
      <c r="AN150" s="84">
        <f t="shared" si="75"/>
        <v>0</v>
      </c>
      <c r="AO150" s="84">
        <f t="shared" si="75"/>
        <v>0</v>
      </c>
      <c r="AP150" s="84">
        <f t="shared" si="75"/>
        <v>0</v>
      </c>
      <c r="AQ150" s="84">
        <f t="shared" si="76"/>
        <v>0</v>
      </c>
      <c r="AR150" s="84">
        <f t="shared" si="76"/>
        <v>0</v>
      </c>
      <c r="AS150" s="84">
        <f t="shared" si="76"/>
        <v>0</v>
      </c>
      <c r="AT150" s="84">
        <f t="shared" si="76"/>
        <v>0</v>
      </c>
      <c r="AU150" s="84">
        <f t="shared" si="76"/>
        <v>0</v>
      </c>
      <c r="AV150" s="84">
        <f t="shared" si="76"/>
        <v>0</v>
      </c>
      <c r="AW150" s="84">
        <f t="shared" si="76"/>
        <v>0</v>
      </c>
      <c r="AX150" s="84">
        <f t="shared" si="76"/>
        <v>0</v>
      </c>
      <c r="AY150" s="84">
        <f t="shared" si="76"/>
        <v>0</v>
      </c>
      <c r="AZ150" s="84">
        <f t="shared" si="76"/>
        <v>0</v>
      </c>
    </row>
    <row r="151" spans="1:52" ht="15.75" x14ac:dyDescent="0.25">
      <c r="A151" s="86">
        <v>38</v>
      </c>
      <c r="B151" s="85">
        <v>0.75</v>
      </c>
      <c r="C151" s="84">
        <f t="shared" si="72"/>
        <v>0</v>
      </c>
      <c r="D151" s="84">
        <f t="shared" si="72"/>
        <v>0</v>
      </c>
      <c r="E151" s="84">
        <f t="shared" si="72"/>
        <v>0</v>
      </c>
      <c r="F151" s="84">
        <f t="shared" si="72"/>
        <v>0</v>
      </c>
      <c r="G151" s="84">
        <f t="shared" si="72"/>
        <v>0</v>
      </c>
      <c r="H151" s="84">
        <f t="shared" si="72"/>
        <v>0</v>
      </c>
      <c r="I151" s="84">
        <f t="shared" si="72"/>
        <v>0</v>
      </c>
      <c r="J151" s="84">
        <f t="shared" si="72"/>
        <v>0</v>
      </c>
      <c r="K151" s="84">
        <f t="shared" si="72"/>
        <v>0</v>
      </c>
      <c r="L151" s="84">
        <f t="shared" si="72"/>
        <v>0</v>
      </c>
      <c r="M151" s="84">
        <f t="shared" si="73"/>
        <v>0</v>
      </c>
      <c r="N151" s="84">
        <f t="shared" si="73"/>
        <v>0</v>
      </c>
      <c r="O151" s="84">
        <f t="shared" si="73"/>
        <v>0</v>
      </c>
      <c r="P151" s="84">
        <f t="shared" si="73"/>
        <v>0</v>
      </c>
      <c r="Q151" s="84">
        <f t="shared" si="73"/>
        <v>0</v>
      </c>
      <c r="R151" s="84">
        <f t="shared" si="73"/>
        <v>0</v>
      </c>
      <c r="S151" s="84">
        <f t="shared" si="73"/>
        <v>0</v>
      </c>
      <c r="T151" s="84">
        <f t="shared" si="73"/>
        <v>0</v>
      </c>
      <c r="U151" s="84">
        <f t="shared" si="73"/>
        <v>0</v>
      </c>
      <c r="V151" s="84">
        <f t="shared" si="73"/>
        <v>0</v>
      </c>
      <c r="W151" s="84">
        <f t="shared" si="74"/>
        <v>0</v>
      </c>
      <c r="X151" s="84">
        <f t="shared" si="74"/>
        <v>0</v>
      </c>
      <c r="Y151" s="84">
        <f t="shared" si="74"/>
        <v>0</v>
      </c>
      <c r="Z151" s="84">
        <f t="shared" si="74"/>
        <v>0</v>
      </c>
      <c r="AA151" s="84">
        <f t="shared" si="74"/>
        <v>0</v>
      </c>
      <c r="AB151" s="84">
        <f t="shared" si="74"/>
        <v>0</v>
      </c>
      <c r="AC151" s="84">
        <f t="shared" si="74"/>
        <v>0</v>
      </c>
      <c r="AD151" s="84">
        <f t="shared" si="74"/>
        <v>0</v>
      </c>
      <c r="AE151" s="84">
        <f t="shared" si="74"/>
        <v>0</v>
      </c>
      <c r="AF151" s="84">
        <f t="shared" si="74"/>
        <v>0</v>
      </c>
      <c r="AG151" s="84">
        <f t="shared" si="75"/>
        <v>0</v>
      </c>
      <c r="AH151" s="84">
        <f t="shared" si="75"/>
        <v>0</v>
      </c>
      <c r="AI151" s="84">
        <f t="shared" si="75"/>
        <v>0</v>
      </c>
      <c r="AJ151" s="84">
        <f t="shared" si="75"/>
        <v>0</v>
      </c>
      <c r="AK151" s="84">
        <f t="shared" si="75"/>
        <v>0</v>
      </c>
      <c r="AL151" s="84">
        <f t="shared" si="75"/>
        <v>0</v>
      </c>
      <c r="AM151" s="84">
        <f t="shared" si="75"/>
        <v>0</v>
      </c>
      <c r="AN151" s="84">
        <f t="shared" si="75"/>
        <v>0</v>
      </c>
      <c r="AO151" s="84">
        <f t="shared" si="75"/>
        <v>0</v>
      </c>
      <c r="AP151" s="84">
        <f t="shared" si="75"/>
        <v>0</v>
      </c>
      <c r="AQ151" s="84">
        <f t="shared" si="76"/>
        <v>0</v>
      </c>
      <c r="AR151" s="84">
        <f t="shared" si="76"/>
        <v>0</v>
      </c>
      <c r="AS151" s="84">
        <f t="shared" si="76"/>
        <v>0</v>
      </c>
      <c r="AT151" s="84">
        <f t="shared" si="76"/>
        <v>0</v>
      </c>
      <c r="AU151" s="84">
        <f t="shared" si="76"/>
        <v>0</v>
      </c>
      <c r="AV151" s="84">
        <f t="shared" si="76"/>
        <v>0</v>
      </c>
      <c r="AW151" s="84">
        <f t="shared" si="76"/>
        <v>0</v>
      </c>
      <c r="AX151" s="84">
        <f t="shared" si="76"/>
        <v>0</v>
      </c>
      <c r="AY151" s="84">
        <f t="shared" si="76"/>
        <v>0</v>
      </c>
      <c r="AZ151" s="84">
        <f t="shared" si="76"/>
        <v>0</v>
      </c>
    </row>
    <row r="152" spans="1:52" ht="15.75" x14ac:dyDescent="0.25">
      <c r="A152" s="86">
        <v>39</v>
      </c>
      <c r="B152" s="85">
        <v>0.75</v>
      </c>
      <c r="C152" s="84">
        <f t="shared" si="72"/>
        <v>0</v>
      </c>
      <c r="D152" s="84">
        <f t="shared" si="72"/>
        <v>0</v>
      </c>
      <c r="E152" s="84">
        <f t="shared" si="72"/>
        <v>0</v>
      </c>
      <c r="F152" s="84">
        <f t="shared" si="72"/>
        <v>0</v>
      </c>
      <c r="G152" s="84">
        <f t="shared" si="72"/>
        <v>0</v>
      </c>
      <c r="H152" s="84">
        <f t="shared" si="72"/>
        <v>0</v>
      </c>
      <c r="I152" s="84">
        <f t="shared" si="72"/>
        <v>0</v>
      </c>
      <c r="J152" s="84">
        <f t="shared" si="72"/>
        <v>0</v>
      </c>
      <c r="K152" s="84">
        <f t="shared" si="72"/>
        <v>0</v>
      </c>
      <c r="L152" s="84">
        <f t="shared" si="72"/>
        <v>0</v>
      </c>
      <c r="M152" s="84">
        <f t="shared" si="73"/>
        <v>0</v>
      </c>
      <c r="N152" s="84">
        <f t="shared" si="73"/>
        <v>0</v>
      </c>
      <c r="O152" s="84">
        <f t="shared" si="73"/>
        <v>0</v>
      </c>
      <c r="P152" s="84">
        <f t="shared" si="73"/>
        <v>0</v>
      </c>
      <c r="Q152" s="84">
        <f t="shared" si="73"/>
        <v>0</v>
      </c>
      <c r="R152" s="84">
        <f t="shared" si="73"/>
        <v>0</v>
      </c>
      <c r="S152" s="84">
        <f t="shared" si="73"/>
        <v>0</v>
      </c>
      <c r="T152" s="84">
        <f t="shared" si="73"/>
        <v>0</v>
      </c>
      <c r="U152" s="84">
        <f t="shared" si="73"/>
        <v>0</v>
      </c>
      <c r="V152" s="84">
        <f t="shared" si="73"/>
        <v>0</v>
      </c>
      <c r="W152" s="84">
        <f t="shared" si="74"/>
        <v>0</v>
      </c>
      <c r="X152" s="84">
        <f t="shared" si="74"/>
        <v>0</v>
      </c>
      <c r="Y152" s="84">
        <f t="shared" si="74"/>
        <v>0</v>
      </c>
      <c r="Z152" s="84">
        <f t="shared" si="74"/>
        <v>0</v>
      </c>
      <c r="AA152" s="84">
        <f t="shared" si="74"/>
        <v>0</v>
      </c>
      <c r="AB152" s="84">
        <f t="shared" si="74"/>
        <v>0</v>
      </c>
      <c r="AC152" s="84">
        <f t="shared" si="74"/>
        <v>0</v>
      </c>
      <c r="AD152" s="84">
        <f t="shared" si="74"/>
        <v>0</v>
      </c>
      <c r="AE152" s="84">
        <f t="shared" si="74"/>
        <v>0</v>
      </c>
      <c r="AF152" s="84">
        <f t="shared" si="74"/>
        <v>0</v>
      </c>
      <c r="AG152" s="84">
        <f t="shared" si="75"/>
        <v>0</v>
      </c>
      <c r="AH152" s="84">
        <f t="shared" si="75"/>
        <v>0</v>
      </c>
      <c r="AI152" s="84">
        <f t="shared" si="75"/>
        <v>0</v>
      </c>
      <c r="AJ152" s="84">
        <f t="shared" si="75"/>
        <v>0</v>
      </c>
      <c r="AK152" s="84">
        <f t="shared" si="75"/>
        <v>0</v>
      </c>
      <c r="AL152" s="84">
        <f t="shared" si="75"/>
        <v>0</v>
      </c>
      <c r="AM152" s="84">
        <f t="shared" si="75"/>
        <v>0</v>
      </c>
      <c r="AN152" s="84">
        <f t="shared" si="75"/>
        <v>0</v>
      </c>
      <c r="AO152" s="84">
        <f t="shared" si="75"/>
        <v>0</v>
      </c>
      <c r="AP152" s="84">
        <f t="shared" si="75"/>
        <v>0</v>
      </c>
      <c r="AQ152" s="84">
        <f t="shared" si="76"/>
        <v>0</v>
      </c>
      <c r="AR152" s="84">
        <f t="shared" si="76"/>
        <v>0</v>
      </c>
      <c r="AS152" s="84">
        <f t="shared" si="76"/>
        <v>0</v>
      </c>
      <c r="AT152" s="84">
        <f t="shared" si="76"/>
        <v>0</v>
      </c>
      <c r="AU152" s="84">
        <f t="shared" si="76"/>
        <v>0</v>
      </c>
      <c r="AV152" s="84">
        <f t="shared" si="76"/>
        <v>0</v>
      </c>
      <c r="AW152" s="84">
        <f t="shared" si="76"/>
        <v>0</v>
      </c>
      <c r="AX152" s="84">
        <f t="shared" si="76"/>
        <v>0</v>
      </c>
      <c r="AY152" s="84">
        <f t="shared" si="76"/>
        <v>0</v>
      </c>
      <c r="AZ152" s="84">
        <f t="shared" si="76"/>
        <v>0</v>
      </c>
    </row>
    <row r="153" spans="1:52" ht="15.75" x14ac:dyDescent="0.25">
      <c r="A153" s="86">
        <v>40</v>
      </c>
      <c r="B153" s="85">
        <v>0.75</v>
      </c>
      <c r="C153" s="84">
        <f t="shared" ref="C153:L162" si="77">IF(( (ABS(ABS(C$10)-$A153)))&lt;1,$B153,0)</f>
        <v>0</v>
      </c>
      <c r="D153" s="84">
        <f t="shared" si="77"/>
        <v>0</v>
      </c>
      <c r="E153" s="84">
        <f t="shared" si="77"/>
        <v>0</v>
      </c>
      <c r="F153" s="84">
        <f t="shared" si="77"/>
        <v>0</v>
      </c>
      <c r="G153" s="84">
        <f t="shared" si="77"/>
        <v>0</v>
      </c>
      <c r="H153" s="84">
        <f t="shared" si="77"/>
        <v>0</v>
      </c>
      <c r="I153" s="84">
        <f t="shared" si="77"/>
        <v>0</v>
      </c>
      <c r="J153" s="84">
        <f t="shared" si="77"/>
        <v>0</v>
      </c>
      <c r="K153" s="84">
        <f t="shared" si="77"/>
        <v>0</v>
      </c>
      <c r="L153" s="84">
        <f t="shared" si="77"/>
        <v>0</v>
      </c>
      <c r="M153" s="84">
        <f t="shared" ref="M153:V162" si="78">IF(( (ABS(ABS(M$10)-$A153)))&lt;1,$B153,0)</f>
        <v>0</v>
      </c>
      <c r="N153" s="84">
        <f t="shared" si="78"/>
        <v>0</v>
      </c>
      <c r="O153" s="84">
        <f t="shared" si="78"/>
        <v>0</v>
      </c>
      <c r="P153" s="84">
        <f t="shared" si="78"/>
        <v>0</v>
      </c>
      <c r="Q153" s="84">
        <f t="shared" si="78"/>
        <v>0</v>
      </c>
      <c r="R153" s="84">
        <f t="shared" si="78"/>
        <v>0</v>
      </c>
      <c r="S153" s="84">
        <f t="shared" si="78"/>
        <v>0</v>
      </c>
      <c r="T153" s="84">
        <f t="shared" si="78"/>
        <v>0</v>
      </c>
      <c r="U153" s="84">
        <f t="shared" si="78"/>
        <v>0</v>
      </c>
      <c r="V153" s="84">
        <f t="shared" si="78"/>
        <v>0</v>
      </c>
      <c r="W153" s="84">
        <f t="shared" ref="W153:AF162" si="79">IF(( (ABS(ABS(W$10)-$A153)))&lt;1,$B153,0)</f>
        <v>0</v>
      </c>
      <c r="X153" s="84">
        <f t="shared" si="79"/>
        <v>0</v>
      </c>
      <c r="Y153" s="84">
        <f t="shared" si="79"/>
        <v>0</v>
      </c>
      <c r="Z153" s="84">
        <f t="shared" si="79"/>
        <v>0</v>
      </c>
      <c r="AA153" s="84">
        <f t="shared" si="79"/>
        <v>0</v>
      </c>
      <c r="AB153" s="84">
        <f t="shared" si="79"/>
        <v>0</v>
      </c>
      <c r="AC153" s="84">
        <f t="shared" si="79"/>
        <v>0</v>
      </c>
      <c r="AD153" s="84">
        <f t="shared" si="79"/>
        <v>0</v>
      </c>
      <c r="AE153" s="84">
        <f t="shared" si="79"/>
        <v>0</v>
      </c>
      <c r="AF153" s="84">
        <f t="shared" si="79"/>
        <v>0</v>
      </c>
      <c r="AG153" s="84">
        <f t="shared" ref="AG153:AP162" si="80">IF(( (ABS(ABS(AG$10)-$A153)))&lt;1,$B153,0)</f>
        <v>0</v>
      </c>
      <c r="AH153" s="84">
        <f t="shared" si="80"/>
        <v>0</v>
      </c>
      <c r="AI153" s="84">
        <f t="shared" si="80"/>
        <v>0</v>
      </c>
      <c r="AJ153" s="84">
        <f t="shared" si="80"/>
        <v>0</v>
      </c>
      <c r="AK153" s="84">
        <f t="shared" si="80"/>
        <v>0</v>
      </c>
      <c r="AL153" s="84">
        <f t="shared" si="80"/>
        <v>0</v>
      </c>
      <c r="AM153" s="84">
        <f t="shared" si="80"/>
        <v>0</v>
      </c>
      <c r="AN153" s="84">
        <f t="shared" si="80"/>
        <v>0</v>
      </c>
      <c r="AO153" s="84">
        <f t="shared" si="80"/>
        <v>0</v>
      </c>
      <c r="AP153" s="84">
        <f t="shared" si="80"/>
        <v>0</v>
      </c>
      <c r="AQ153" s="84">
        <f t="shared" ref="AQ153:AZ162" si="81">IF(( (ABS(ABS(AQ$10)-$A153)))&lt;1,$B153,0)</f>
        <v>0</v>
      </c>
      <c r="AR153" s="84">
        <f t="shared" si="81"/>
        <v>0</v>
      </c>
      <c r="AS153" s="84">
        <f t="shared" si="81"/>
        <v>0</v>
      </c>
      <c r="AT153" s="84">
        <f t="shared" si="81"/>
        <v>0</v>
      </c>
      <c r="AU153" s="84">
        <f t="shared" si="81"/>
        <v>0</v>
      </c>
      <c r="AV153" s="84">
        <f t="shared" si="81"/>
        <v>0</v>
      </c>
      <c r="AW153" s="84">
        <f t="shared" si="81"/>
        <v>0</v>
      </c>
      <c r="AX153" s="84">
        <f t="shared" si="81"/>
        <v>0</v>
      </c>
      <c r="AY153" s="84">
        <f t="shared" si="81"/>
        <v>0</v>
      </c>
      <c r="AZ153" s="84">
        <f t="shared" si="81"/>
        <v>0</v>
      </c>
    </row>
    <row r="154" spans="1:52" ht="15.75" x14ac:dyDescent="0.25">
      <c r="A154" s="86">
        <v>41</v>
      </c>
      <c r="B154" s="85">
        <v>0.752</v>
      </c>
      <c r="C154" s="84">
        <f t="shared" si="77"/>
        <v>0</v>
      </c>
      <c r="D154" s="84">
        <f t="shared" si="77"/>
        <v>0</v>
      </c>
      <c r="E154" s="84">
        <f t="shared" si="77"/>
        <v>0</v>
      </c>
      <c r="F154" s="84">
        <f t="shared" si="77"/>
        <v>0</v>
      </c>
      <c r="G154" s="84">
        <f t="shared" si="77"/>
        <v>0</v>
      </c>
      <c r="H154" s="84">
        <f t="shared" si="77"/>
        <v>0</v>
      </c>
      <c r="I154" s="84">
        <f t="shared" si="77"/>
        <v>0</v>
      </c>
      <c r="J154" s="84">
        <f t="shared" si="77"/>
        <v>0</v>
      </c>
      <c r="K154" s="84">
        <f t="shared" si="77"/>
        <v>0</v>
      </c>
      <c r="L154" s="84">
        <f t="shared" si="77"/>
        <v>0</v>
      </c>
      <c r="M154" s="84">
        <f t="shared" si="78"/>
        <v>0</v>
      </c>
      <c r="N154" s="84">
        <f t="shared" si="78"/>
        <v>0</v>
      </c>
      <c r="O154" s="84">
        <f t="shared" si="78"/>
        <v>0</v>
      </c>
      <c r="P154" s="84">
        <f t="shared" si="78"/>
        <v>0</v>
      </c>
      <c r="Q154" s="84">
        <f t="shared" si="78"/>
        <v>0</v>
      </c>
      <c r="R154" s="84">
        <f t="shared" si="78"/>
        <v>0</v>
      </c>
      <c r="S154" s="84">
        <f t="shared" si="78"/>
        <v>0</v>
      </c>
      <c r="T154" s="84">
        <f t="shared" si="78"/>
        <v>0</v>
      </c>
      <c r="U154" s="84">
        <f t="shared" si="78"/>
        <v>0</v>
      </c>
      <c r="V154" s="84">
        <f t="shared" si="78"/>
        <v>0</v>
      </c>
      <c r="W154" s="84">
        <f t="shared" si="79"/>
        <v>0</v>
      </c>
      <c r="X154" s="84">
        <f t="shared" si="79"/>
        <v>0</v>
      </c>
      <c r="Y154" s="84">
        <f t="shared" si="79"/>
        <v>0</v>
      </c>
      <c r="Z154" s="84">
        <f t="shared" si="79"/>
        <v>0</v>
      </c>
      <c r="AA154" s="84">
        <f t="shared" si="79"/>
        <v>0</v>
      </c>
      <c r="AB154" s="84">
        <f t="shared" si="79"/>
        <v>0</v>
      </c>
      <c r="AC154" s="84">
        <f t="shared" si="79"/>
        <v>0</v>
      </c>
      <c r="AD154" s="84">
        <f t="shared" si="79"/>
        <v>0</v>
      </c>
      <c r="AE154" s="84">
        <f t="shared" si="79"/>
        <v>0</v>
      </c>
      <c r="AF154" s="84">
        <f t="shared" si="79"/>
        <v>0</v>
      </c>
      <c r="AG154" s="84">
        <f t="shared" si="80"/>
        <v>0</v>
      </c>
      <c r="AH154" s="84">
        <f t="shared" si="80"/>
        <v>0</v>
      </c>
      <c r="AI154" s="84">
        <f t="shared" si="80"/>
        <v>0</v>
      </c>
      <c r="AJ154" s="84">
        <f t="shared" si="80"/>
        <v>0</v>
      </c>
      <c r="AK154" s="84">
        <f t="shared" si="80"/>
        <v>0</v>
      </c>
      <c r="AL154" s="84">
        <f t="shared" si="80"/>
        <v>0</v>
      </c>
      <c r="AM154" s="84">
        <f t="shared" si="80"/>
        <v>0</v>
      </c>
      <c r="AN154" s="84">
        <f t="shared" si="80"/>
        <v>0</v>
      </c>
      <c r="AO154" s="84">
        <f t="shared" si="80"/>
        <v>0</v>
      </c>
      <c r="AP154" s="84">
        <f t="shared" si="80"/>
        <v>0</v>
      </c>
      <c r="AQ154" s="84">
        <f t="shared" si="81"/>
        <v>0</v>
      </c>
      <c r="AR154" s="84">
        <f t="shared" si="81"/>
        <v>0</v>
      </c>
      <c r="AS154" s="84">
        <f t="shared" si="81"/>
        <v>0</v>
      </c>
      <c r="AT154" s="84">
        <f t="shared" si="81"/>
        <v>0</v>
      </c>
      <c r="AU154" s="84">
        <f t="shared" si="81"/>
        <v>0</v>
      </c>
      <c r="AV154" s="84">
        <f t="shared" si="81"/>
        <v>0</v>
      </c>
      <c r="AW154" s="84">
        <f t="shared" si="81"/>
        <v>0</v>
      </c>
      <c r="AX154" s="84">
        <f t="shared" si="81"/>
        <v>0</v>
      </c>
      <c r="AY154" s="84">
        <f t="shared" si="81"/>
        <v>0</v>
      </c>
      <c r="AZ154" s="84">
        <f t="shared" si="81"/>
        <v>0</v>
      </c>
    </row>
    <row r="155" spans="1:52" ht="15.75" x14ac:dyDescent="0.25">
      <c r="A155" s="86">
        <v>42</v>
      </c>
      <c r="B155" s="85">
        <v>0.754</v>
      </c>
      <c r="C155" s="84">
        <f t="shared" si="77"/>
        <v>0</v>
      </c>
      <c r="D155" s="84">
        <f t="shared" si="77"/>
        <v>0</v>
      </c>
      <c r="E155" s="84">
        <f t="shared" si="77"/>
        <v>0</v>
      </c>
      <c r="F155" s="84">
        <f t="shared" si="77"/>
        <v>0</v>
      </c>
      <c r="G155" s="84">
        <f t="shared" si="77"/>
        <v>0</v>
      </c>
      <c r="H155" s="84">
        <f t="shared" si="77"/>
        <v>0</v>
      </c>
      <c r="I155" s="84">
        <f t="shared" si="77"/>
        <v>0</v>
      </c>
      <c r="J155" s="84">
        <f t="shared" si="77"/>
        <v>0</v>
      </c>
      <c r="K155" s="84">
        <f t="shared" si="77"/>
        <v>0</v>
      </c>
      <c r="L155" s="84">
        <f t="shared" si="77"/>
        <v>0</v>
      </c>
      <c r="M155" s="84">
        <f t="shared" si="78"/>
        <v>0</v>
      </c>
      <c r="N155" s="84">
        <f t="shared" si="78"/>
        <v>0</v>
      </c>
      <c r="O155" s="84">
        <f t="shared" si="78"/>
        <v>0</v>
      </c>
      <c r="P155" s="84">
        <f t="shared" si="78"/>
        <v>0</v>
      </c>
      <c r="Q155" s="84">
        <f t="shared" si="78"/>
        <v>0</v>
      </c>
      <c r="R155" s="84">
        <f t="shared" si="78"/>
        <v>0</v>
      </c>
      <c r="S155" s="84">
        <f t="shared" si="78"/>
        <v>0</v>
      </c>
      <c r="T155" s="84">
        <f t="shared" si="78"/>
        <v>0</v>
      </c>
      <c r="U155" s="84">
        <f t="shared" si="78"/>
        <v>0</v>
      </c>
      <c r="V155" s="84">
        <f t="shared" si="78"/>
        <v>0</v>
      </c>
      <c r="W155" s="84">
        <f t="shared" si="79"/>
        <v>0</v>
      </c>
      <c r="X155" s="84">
        <f t="shared" si="79"/>
        <v>0</v>
      </c>
      <c r="Y155" s="84">
        <f t="shared" si="79"/>
        <v>0</v>
      </c>
      <c r="Z155" s="84">
        <f t="shared" si="79"/>
        <v>0</v>
      </c>
      <c r="AA155" s="84">
        <f t="shared" si="79"/>
        <v>0</v>
      </c>
      <c r="AB155" s="84">
        <f t="shared" si="79"/>
        <v>0</v>
      </c>
      <c r="AC155" s="84">
        <f t="shared" si="79"/>
        <v>0</v>
      </c>
      <c r="AD155" s="84">
        <f t="shared" si="79"/>
        <v>0</v>
      </c>
      <c r="AE155" s="84">
        <f t="shared" si="79"/>
        <v>0</v>
      </c>
      <c r="AF155" s="84">
        <f t="shared" si="79"/>
        <v>0</v>
      </c>
      <c r="AG155" s="84">
        <f t="shared" si="80"/>
        <v>0</v>
      </c>
      <c r="AH155" s="84">
        <f t="shared" si="80"/>
        <v>0</v>
      </c>
      <c r="AI155" s="84">
        <f t="shared" si="80"/>
        <v>0</v>
      </c>
      <c r="AJ155" s="84">
        <f t="shared" si="80"/>
        <v>0</v>
      </c>
      <c r="AK155" s="84">
        <f t="shared" si="80"/>
        <v>0</v>
      </c>
      <c r="AL155" s="84">
        <f t="shared" si="80"/>
        <v>0</v>
      </c>
      <c r="AM155" s="84">
        <f t="shared" si="80"/>
        <v>0</v>
      </c>
      <c r="AN155" s="84">
        <f t="shared" si="80"/>
        <v>0</v>
      </c>
      <c r="AO155" s="84">
        <f t="shared" si="80"/>
        <v>0</v>
      </c>
      <c r="AP155" s="84">
        <f t="shared" si="80"/>
        <v>0</v>
      </c>
      <c r="AQ155" s="84">
        <f t="shared" si="81"/>
        <v>0</v>
      </c>
      <c r="AR155" s="84">
        <f t="shared" si="81"/>
        <v>0</v>
      </c>
      <c r="AS155" s="84">
        <f t="shared" si="81"/>
        <v>0</v>
      </c>
      <c r="AT155" s="84">
        <f t="shared" si="81"/>
        <v>0</v>
      </c>
      <c r="AU155" s="84">
        <f t="shared" si="81"/>
        <v>0</v>
      </c>
      <c r="AV155" s="84">
        <f t="shared" si="81"/>
        <v>0</v>
      </c>
      <c r="AW155" s="84">
        <f t="shared" si="81"/>
        <v>0</v>
      </c>
      <c r="AX155" s="84">
        <f t="shared" si="81"/>
        <v>0</v>
      </c>
      <c r="AY155" s="84">
        <f t="shared" si="81"/>
        <v>0</v>
      </c>
      <c r="AZ155" s="84">
        <f t="shared" si="81"/>
        <v>0</v>
      </c>
    </row>
    <row r="156" spans="1:52" ht="15.75" x14ac:dyDescent="0.25">
      <c r="A156" s="86">
        <v>43</v>
      </c>
      <c r="B156" s="85">
        <v>0.75600000000000001</v>
      </c>
      <c r="C156" s="84">
        <f t="shared" si="77"/>
        <v>0</v>
      </c>
      <c r="D156" s="84">
        <f t="shared" si="77"/>
        <v>0</v>
      </c>
      <c r="E156" s="84">
        <f t="shared" si="77"/>
        <v>0</v>
      </c>
      <c r="F156" s="84">
        <f t="shared" si="77"/>
        <v>0</v>
      </c>
      <c r="G156" s="84">
        <f t="shared" si="77"/>
        <v>0</v>
      </c>
      <c r="H156" s="84">
        <f t="shared" si="77"/>
        <v>0</v>
      </c>
      <c r="I156" s="84">
        <f t="shared" si="77"/>
        <v>0</v>
      </c>
      <c r="J156" s="84">
        <f t="shared" si="77"/>
        <v>0</v>
      </c>
      <c r="K156" s="84">
        <f t="shared" si="77"/>
        <v>0</v>
      </c>
      <c r="L156" s="84">
        <f t="shared" si="77"/>
        <v>0</v>
      </c>
      <c r="M156" s="84">
        <f t="shared" si="78"/>
        <v>0</v>
      </c>
      <c r="N156" s="84">
        <f t="shared" si="78"/>
        <v>0</v>
      </c>
      <c r="O156" s="84">
        <f t="shared" si="78"/>
        <v>0</v>
      </c>
      <c r="P156" s="84">
        <f t="shared" si="78"/>
        <v>0</v>
      </c>
      <c r="Q156" s="84">
        <f t="shared" si="78"/>
        <v>0</v>
      </c>
      <c r="R156" s="84">
        <f t="shared" si="78"/>
        <v>0</v>
      </c>
      <c r="S156" s="84">
        <f t="shared" si="78"/>
        <v>0</v>
      </c>
      <c r="T156" s="84">
        <f t="shared" si="78"/>
        <v>0</v>
      </c>
      <c r="U156" s="84">
        <f t="shared" si="78"/>
        <v>0</v>
      </c>
      <c r="V156" s="84">
        <f t="shared" si="78"/>
        <v>0</v>
      </c>
      <c r="W156" s="84">
        <f t="shared" si="79"/>
        <v>0</v>
      </c>
      <c r="X156" s="84">
        <f t="shared" si="79"/>
        <v>0</v>
      </c>
      <c r="Y156" s="84">
        <f t="shared" si="79"/>
        <v>0</v>
      </c>
      <c r="Z156" s="84">
        <f t="shared" si="79"/>
        <v>0</v>
      </c>
      <c r="AA156" s="84">
        <f t="shared" si="79"/>
        <v>0</v>
      </c>
      <c r="AB156" s="84">
        <f t="shared" si="79"/>
        <v>0</v>
      </c>
      <c r="AC156" s="84">
        <f t="shared" si="79"/>
        <v>0</v>
      </c>
      <c r="AD156" s="84">
        <f t="shared" si="79"/>
        <v>0</v>
      </c>
      <c r="AE156" s="84">
        <f t="shared" si="79"/>
        <v>0</v>
      </c>
      <c r="AF156" s="84">
        <f t="shared" si="79"/>
        <v>0</v>
      </c>
      <c r="AG156" s="84">
        <f t="shared" si="80"/>
        <v>0</v>
      </c>
      <c r="AH156" s="84">
        <f t="shared" si="80"/>
        <v>0</v>
      </c>
      <c r="AI156" s="84">
        <f t="shared" si="80"/>
        <v>0</v>
      </c>
      <c r="AJ156" s="84">
        <f t="shared" si="80"/>
        <v>0</v>
      </c>
      <c r="AK156" s="84">
        <f t="shared" si="80"/>
        <v>0</v>
      </c>
      <c r="AL156" s="84">
        <f t="shared" si="80"/>
        <v>0</v>
      </c>
      <c r="AM156" s="84">
        <f t="shared" si="80"/>
        <v>0</v>
      </c>
      <c r="AN156" s="84">
        <f t="shared" si="80"/>
        <v>0</v>
      </c>
      <c r="AO156" s="84">
        <f t="shared" si="80"/>
        <v>0</v>
      </c>
      <c r="AP156" s="84">
        <f t="shared" si="80"/>
        <v>0</v>
      </c>
      <c r="AQ156" s="84">
        <f t="shared" si="81"/>
        <v>0</v>
      </c>
      <c r="AR156" s="84">
        <f t="shared" si="81"/>
        <v>0</v>
      </c>
      <c r="AS156" s="84">
        <f t="shared" si="81"/>
        <v>0</v>
      </c>
      <c r="AT156" s="84">
        <f t="shared" si="81"/>
        <v>0</v>
      </c>
      <c r="AU156" s="84">
        <f t="shared" si="81"/>
        <v>0</v>
      </c>
      <c r="AV156" s="84">
        <f t="shared" si="81"/>
        <v>0</v>
      </c>
      <c r="AW156" s="84">
        <f t="shared" si="81"/>
        <v>0</v>
      </c>
      <c r="AX156" s="84">
        <f t="shared" si="81"/>
        <v>0</v>
      </c>
      <c r="AY156" s="84">
        <f t="shared" si="81"/>
        <v>0</v>
      </c>
      <c r="AZ156" s="84">
        <f t="shared" si="81"/>
        <v>0</v>
      </c>
    </row>
    <row r="157" spans="1:52" ht="15.75" x14ac:dyDescent="0.25">
      <c r="A157" s="86">
        <v>44</v>
      </c>
      <c r="B157" s="85">
        <v>0.75800000000000001</v>
      </c>
      <c r="C157" s="84">
        <f t="shared" si="77"/>
        <v>0</v>
      </c>
      <c r="D157" s="84">
        <f t="shared" si="77"/>
        <v>0</v>
      </c>
      <c r="E157" s="84">
        <f t="shared" si="77"/>
        <v>0</v>
      </c>
      <c r="F157" s="84">
        <f t="shared" si="77"/>
        <v>0</v>
      </c>
      <c r="G157" s="84">
        <f t="shared" si="77"/>
        <v>0</v>
      </c>
      <c r="H157" s="84">
        <f t="shared" si="77"/>
        <v>0</v>
      </c>
      <c r="I157" s="84">
        <f t="shared" si="77"/>
        <v>0</v>
      </c>
      <c r="J157" s="84">
        <f t="shared" si="77"/>
        <v>0</v>
      </c>
      <c r="K157" s="84">
        <f t="shared" si="77"/>
        <v>0</v>
      </c>
      <c r="L157" s="84">
        <f t="shared" si="77"/>
        <v>0</v>
      </c>
      <c r="M157" s="84">
        <f t="shared" si="78"/>
        <v>0</v>
      </c>
      <c r="N157" s="84">
        <f t="shared" si="78"/>
        <v>0</v>
      </c>
      <c r="O157" s="84">
        <f t="shared" si="78"/>
        <v>0</v>
      </c>
      <c r="P157" s="84">
        <f t="shared" si="78"/>
        <v>0</v>
      </c>
      <c r="Q157" s="84">
        <f t="shared" si="78"/>
        <v>0</v>
      </c>
      <c r="R157" s="84">
        <f t="shared" si="78"/>
        <v>0</v>
      </c>
      <c r="S157" s="84">
        <f t="shared" si="78"/>
        <v>0</v>
      </c>
      <c r="T157" s="84">
        <f t="shared" si="78"/>
        <v>0</v>
      </c>
      <c r="U157" s="84">
        <f t="shared" si="78"/>
        <v>0</v>
      </c>
      <c r="V157" s="84">
        <f t="shared" si="78"/>
        <v>0</v>
      </c>
      <c r="W157" s="84">
        <f t="shared" si="79"/>
        <v>0</v>
      </c>
      <c r="X157" s="84">
        <f t="shared" si="79"/>
        <v>0</v>
      </c>
      <c r="Y157" s="84">
        <f t="shared" si="79"/>
        <v>0</v>
      </c>
      <c r="Z157" s="84">
        <f t="shared" si="79"/>
        <v>0</v>
      </c>
      <c r="AA157" s="84">
        <f t="shared" si="79"/>
        <v>0</v>
      </c>
      <c r="AB157" s="84">
        <f t="shared" si="79"/>
        <v>0</v>
      </c>
      <c r="AC157" s="84">
        <f t="shared" si="79"/>
        <v>0</v>
      </c>
      <c r="AD157" s="84">
        <f t="shared" si="79"/>
        <v>0</v>
      </c>
      <c r="AE157" s="84">
        <f t="shared" si="79"/>
        <v>0</v>
      </c>
      <c r="AF157" s="84">
        <f t="shared" si="79"/>
        <v>0</v>
      </c>
      <c r="AG157" s="84">
        <f t="shared" si="80"/>
        <v>0</v>
      </c>
      <c r="AH157" s="84">
        <f t="shared" si="80"/>
        <v>0</v>
      </c>
      <c r="AI157" s="84">
        <f t="shared" si="80"/>
        <v>0</v>
      </c>
      <c r="AJ157" s="84">
        <f t="shared" si="80"/>
        <v>0</v>
      </c>
      <c r="AK157" s="84">
        <f t="shared" si="80"/>
        <v>0</v>
      </c>
      <c r="AL157" s="84">
        <f t="shared" si="80"/>
        <v>0</v>
      </c>
      <c r="AM157" s="84">
        <f t="shared" si="80"/>
        <v>0</v>
      </c>
      <c r="AN157" s="84">
        <f t="shared" si="80"/>
        <v>0</v>
      </c>
      <c r="AO157" s="84">
        <f t="shared" si="80"/>
        <v>0</v>
      </c>
      <c r="AP157" s="84">
        <f t="shared" si="80"/>
        <v>0</v>
      </c>
      <c r="AQ157" s="84">
        <f t="shared" si="81"/>
        <v>0</v>
      </c>
      <c r="AR157" s="84">
        <f t="shared" si="81"/>
        <v>0</v>
      </c>
      <c r="AS157" s="84">
        <f t="shared" si="81"/>
        <v>0</v>
      </c>
      <c r="AT157" s="84">
        <f t="shared" si="81"/>
        <v>0</v>
      </c>
      <c r="AU157" s="84">
        <f t="shared" si="81"/>
        <v>0</v>
      </c>
      <c r="AV157" s="84">
        <f t="shared" si="81"/>
        <v>0</v>
      </c>
      <c r="AW157" s="84">
        <f t="shared" si="81"/>
        <v>0</v>
      </c>
      <c r="AX157" s="84">
        <f t="shared" si="81"/>
        <v>0</v>
      </c>
      <c r="AY157" s="84">
        <f t="shared" si="81"/>
        <v>0</v>
      </c>
      <c r="AZ157" s="84">
        <f t="shared" si="81"/>
        <v>0</v>
      </c>
    </row>
    <row r="158" spans="1:52" ht="15.75" x14ac:dyDescent="0.25">
      <c r="A158" s="86">
        <v>45</v>
      </c>
      <c r="B158" s="85">
        <v>0.76</v>
      </c>
      <c r="C158" s="84">
        <f t="shared" si="77"/>
        <v>0</v>
      </c>
      <c r="D158" s="84">
        <f t="shared" si="77"/>
        <v>0</v>
      </c>
      <c r="E158" s="84">
        <f t="shared" si="77"/>
        <v>0</v>
      </c>
      <c r="F158" s="84">
        <f t="shared" si="77"/>
        <v>0</v>
      </c>
      <c r="G158" s="84">
        <f t="shared" si="77"/>
        <v>0</v>
      </c>
      <c r="H158" s="84">
        <f t="shared" si="77"/>
        <v>0</v>
      </c>
      <c r="I158" s="84">
        <f t="shared" si="77"/>
        <v>0</v>
      </c>
      <c r="J158" s="84">
        <f t="shared" si="77"/>
        <v>0</v>
      </c>
      <c r="K158" s="84">
        <f t="shared" si="77"/>
        <v>0</v>
      </c>
      <c r="L158" s="84">
        <f t="shared" si="77"/>
        <v>0</v>
      </c>
      <c r="M158" s="84">
        <f t="shared" si="78"/>
        <v>0</v>
      </c>
      <c r="N158" s="84">
        <f t="shared" si="78"/>
        <v>0</v>
      </c>
      <c r="O158" s="84">
        <f t="shared" si="78"/>
        <v>0</v>
      </c>
      <c r="P158" s="84">
        <f t="shared" si="78"/>
        <v>0</v>
      </c>
      <c r="Q158" s="84">
        <f t="shared" si="78"/>
        <v>0</v>
      </c>
      <c r="R158" s="84">
        <f t="shared" si="78"/>
        <v>0</v>
      </c>
      <c r="S158" s="84">
        <f t="shared" si="78"/>
        <v>0</v>
      </c>
      <c r="T158" s="84">
        <f t="shared" si="78"/>
        <v>0</v>
      </c>
      <c r="U158" s="84">
        <f t="shared" si="78"/>
        <v>0</v>
      </c>
      <c r="V158" s="84">
        <f t="shared" si="78"/>
        <v>0</v>
      </c>
      <c r="W158" s="84">
        <f t="shared" si="79"/>
        <v>0</v>
      </c>
      <c r="X158" s="84">
        <f t="shared" si="79"/>
        <v>0</v>
      </c>
      <c r="Y158" s="84">
        <f t="shared" si="79"/>
        <v>0</v>
      </c>
      <c r="Z158" s="84">
        <f t="shared" si="79"/>
        <v>0</v>
      </c>
      <c r="AA158" s="84">
        <f t="shared" si="79"/>
        <v>0</v>
      </c>
      <c r="AB158" s="84">
        <f t="shared" si="79"/>
        <v>0</v>
      </c>
      <c r="AC158" s="84">
        <f t="shared" si="79"/>
        <v>0</v>
      </c>
      <c r="AD158" s="84">
        <f t="shared" si="79"/>
        <v>0</v>
      </c>
      <c r="AE158" s="84">
        <f t="shared" si="79"/>
        <v>0</v>
      </c>
      <c r="AF158" s="84">
        <f t="shared" si="79"/>
        <v>0</v>
      </c>
      <c r="AG158" s="84">
        <f t="shared" si="80"/>
        <v>0</v>
      </c>
      <c r="AH158" s="84">
        <f t="shared" si="80"/>
        <v>0</v>
      </c>
      <c r="AI158" s="84">
        <f t="shared" si="80"/>
        <v>0</v>
      </c>
      <c r="AJ158" s="84">
        <f t="shared" si="80"/>
        <v>0</v>
      </c>
      <c r="AK158" s="84">
        <f t="shared" si="80"/>
        <v>0</v>
      </c>
      <c r="AL158" s="84">
        <f t="shared" si="80"/>
        <v>0</v>
      </c>
      <c r="AM158" s="84">
        <f t="shared" si="80"/>
        <v>0</v>
      </c>
      <c r="AN158" s="84">
        <f t="shared" si="80"/>
        <v>0</v>
      </c>
      <c r="AO158" s="84">
        <f t="shared" si="80"/>
        <v>0</v>
      </c>
      <c r="AP158" s="84">
        <f t="shared" si="80"/>
        <v>0</v>
      </c>
      <c r="AQ158" s="84">
        <f t="shared" si="81"/>
        <v>0</v>
      </c>
      <c r="AR158" s="84">
        <f t="shared" si="81"/>
        <v>0</v>
      </c>
      <c r="AS158" s="84">
        <f t="shared" si="81"/>
        <v>0</v>
      </c>
      <c r="AT158" s="84">
        <f t="shared" si="81"/>
        <v>0</v>
      </c>
      <c r="AU158" s="84">
        <f t="shared" si="81"/>
        <v>0</v>
      </c>
      <c r="AV158" s="84">
        <f t="shared" si="81"/>
        <v>0</v>
      </c>
      <c r="AW158" s="84">
        <f t="shared" si="81"/>
        <v>0</v>
      </c>
      <c r="AX158" s="84">
        <f t="shared" si="81"/>
        <v>0</v>
      </c>
      <c r="AY158" s="84">
        <f t="shared" si="81"/>
        <v>0</v>
      </c>
      <c r="AZ158" s="84">
        <f t="shared" si="81"/>
        <v>0</v>
      </c>
    </row>
    <row r="159" spans="1:52" ht="15.75" x14ac:dyDescent="0.25">
      <c r="A159" s="86">
        <v>46</v>
      </c>
      <c r="B159" s="85">
        <v>0.76</v>
      </c>
      <c r="C159" s="84">
        <f t="shared" si="77"/>
        <v>0</v>
      </c>
      <c r="D159" s="84">
        <f t="shared" si="77"/>
        <v>0</v>
      </c>
      <c r="E159" s="84">
        <f t="shared" si="77"/>
        <v>0</v>
      </c>
      <c r="F159" s="84">
        <f t="shared" si="77"/>
        <v>0</v>
      </c>
      <c r="G159" s="84">
        <f t="shared" si="77"/>
        <v>0</v>
      </c>
      <c r="H159" s="84">
        <f t="shared" si="77"/>
        <v>0</v>
      </c>
      <c r="I159" s="84">
        <f t="shared" si="77"/>
        <v>0</v>
      </c>
      <c r="J159" s="84">
        <f t="shared" si="77"/>
        <v>0</v>
      </c>
      <c r="K159" s="84">
        <f t="shared" si="77"/>
        <v>0</v>
      </c>
      <c r="L159" s="84">
        <f t="shared" si="77"/>
        <v>0</v>
      </c>
      <c r="M159" s="84">
        <f t="shared" si="78"/>
        <v>0</v>
      </c>
      <c r="N159" s="84">
        <f t="shared" si="78"/>
        <v>0</v>
      </c>
      <c r="O159" s="84">
        <f t="shared" si="78"/>
        <v>0</v>
      </c>
      <c r="P159" s="84">
        <f t="shared" si="78"/>
        <v>0</v>
      </c>
      <c r="Q159" s="84">
        <f t="shared" si="78"/>
        <v>0</v>
      </c>
      <c r="R159" s="84">
        <f t="shared" si="78"/>
        <v>0</v>
      </c>
      <c r="S159" s="84">
        <f t="shared" si="78"/>
        <v>0</v>
      </c>
      <c r="T159" s="84">
        <f t="shared" si="78"/>
        <v>0</v>
      </c>
      <c r="U159" s="84">
        <f t="shared" si="78"/>
        <v>0</v>
      </c>
      <c r="V159" s="84">
        <f t="shared" si="78"/>
        <v>0</v>
      </c>
      <c r="W159" s="84">
        <f t="shared" si="79"/>
        <v>0</v>
      </c>
      <c r="X159" s="84">
        <f t="shared" si="79"/>
        <v>0</v>
      </c>
      <c r="Y159" s="84">
        <f t="shared" si="79"/>
        <v>0</v>
      </c>
      <c r="Z159" s="84">
        <f t="shared" si="79"/>
        <v>0</v>
      </c>
      <c r="AA159" s="84">
        <f t="shared" si="79"/>
        <v>0</v>
      </c>
      <c r="AB159" s="84">
        <f t="shared" si="79"/>
        <v>0</v>
      </c>
      <c r="AC159" s="84">
        <f t="shared" si="79"/>
        <v>0</v>
      </c>
      <c r="AD159" s="84">
        <f t="shared" si="79"/>
        <v>0</v>
      </c>
      <c r="AE159" s="84">
        <f t="shared" si="79"/>
        <v>0</v>
      </c>
      <c r="AF159" s="84">
        <f t="shared" si="79"/>
        <v>0</v>
      </c>
      <c r="AG159" s="84">
        <f t="shared" si="80"/>
        <v>0</v>
      </c>
      <c r="AH159" s="84">
        <f t="shared" si="80"/>
        <v>0</v>
      </c>
      <c r="AI159" s="84">
        <f t="shared" si="80"/>
        <v>0</v>
      </c>
      <c r="AJ159" s="84">
        <f t="shared" si="80"/>
        <v>0</v>
      </c>
      <c r="AK159" s="84">
        <f t="shared" si="80"/>
        <v>0</v>
      </c>
      <c r="AL159" s="84">
        <f t="shared" si="80"/>
        <v>0</v>
      </c>
      <c r="AM159" s="84">
        <f t="shared" si="80"/>
        <v>0</v>
      </c>
      <c r="AN159" s="84">
        <f t="shared" si="80"/>
        <v>0</v>
      </c>
      <c r="AO159" s="84">
        <f t="shared" si="80"/>
        <v>0</v>
      </c>
      <c r="AP159" s="84">
        <f t="shared" si="80"/>
        <v>0</v>
      </c>
      <c r="AQ159" s="84">
        <f t="shared" si="81"/>
        <v>0</v>
      </c>
      <c r="AR159" s="84">
        <f t="shared" si="81"/>
        <v>0</v>
      </c>
      <c r="AS159" s="84">
        <f t="shared" si="81"/>
        <v>0</v>
      </c>
      <c r="AT159" s="84">
        <f t="shared" si="81"/>
        <v>0</v>
      </c>
      <c r="AU159" s="84">
        <f t="shared" si="81"/>
        <v>0</v>
      </c>
      <c r="AV159" s="84">
        <f t="shared" si="81"/>
        <v>0</v>
      </c>
      <c r="AW159" s="84">
        <f t="shared" si="81"/>
        <v>0</v>
      </c>
      <c r="AX159" s="84">
        <f t="shared" si="81"/>
        <v>0</v>
      </c>
      <c r="AY159" s="84">
        <f t="shared" si="81"/>
        <v>0</v>
      </c>
      <c r="AZ159" s="84">
        <f t="shared" si="81"/>
        <v>0</v>
      </c>
    </row>
    <row r="160" spans="1:52" ht="15.75" x14ac:dyDescent="0.25">
      <c r="A160" s="86">
        <v>47</v>
      </c>
      <c r="B160" s="85">
        <v>0.76</v>
      </c>
      <c r="C160" s="84">
        <f t="shared" si="77"/>
        <v>0</v>
      </c>
      <c r="D160" s="84">
        <f t="shared" si="77"/>
        <v>0</v>
      </c>
      <c r="E160" s="84">
        <f t="shared" si="77"/>
        <v>0</v>
      </c>
      <c r="F160" s="84">
        <f t="shared" si="77"/>
        <v>0</v>
      </c>
      <c r="G160" s="84">
        <f t="shared" si="77"/>
        <v>0</v>
      </c>
      <c r="H160" s="84">
        <f t="shared" si="77"/>
        <v>0</v>
      </c>
      <c r="I160" s="84">
        <f t="shared" si="77"/>
        <v>0</v>
      </c>
      <c r="J160" s="84">
        <f t="shared" si="77"/>
        <v>0</v>
      </c>
      <c r="K160" s="84">
        <f t="shared" si="77"/>
        <v>0</v>
      </c>
      <c r="L160" s="84">
        <f t="shared" si="77"/>
        <v>0</v>
      </c>
      <c r="M160" s="84">
        <f t="shared" si="78"/>
        <v>0</v>
      </c>
      <c r="N160" s="84">
        <f t="shared" si="78"/>
        <v>0</v>
      </c>
      <c r="O160" s="84">
        <f t="shared" si="78"/>
        <v>0</v>
      </c>
      <c r="P160" s="84">
        <f t="shared" si="78"/>
        <v>0</v>
      </c>
      <c r="Q160" s="84">
        <f t="shared" si="78"/>
        <v>0</v>
      </c>
      <c r="R160" s="84">
        <f t="shared" si="78"/>
        <v>0</v>
      </c>
      <c r="S160" s="84">
        <f t="shared" si="78"/>
        <v>0</v>
      </c>
      <c r="T160" s="84">
        <f t="shared" si="78"/>
        <v>0</v>
      </c>
      <c r="U160" s="84">
        <f t="shared" si="78"/>
        <v>0</v>
      </c>
      <c r="V160" s="84">
        <f t="shared" si="78"/>
        <v>0</v>
      </c>
      <c r="W160" s="84">
        <f t="shared" si="79"/>
        <v>0</v>
      </c>
      <c r="X160" s="84">
        <f t="shared" si="79"/>
        <v>0</v>
      </c>
      <c r="Y160" s="84">
        <f t="shared" si="79"/>
        <v>0</v>
      </c>
      <c r="Z160" s="84">
        <f t="shared" si="79"/>
        <v>0</v>
      </c>
      <c r="AA160" s="84">
        <f t="shared" si="79"/>
        <v>0</v>
      </c>
      <c r="AB160" s="84">
        <f t="shared" si="79"/>
        <v>0</v>
      </c>
      <c r="AC160" s="84">
        <f t="shared" si="79"/>
        <v>0</v>
      </c>
      <c r="AD160" s="84">
        <f t="shared" si="79"/>
        <v>0</v>
      </c>
      <c r="AE160" s="84">
        <f t="shared" si="79"/>
        <v>0</v>
      </c>
      <c r="AF160" s="84">
        <f t="shared" si="79"/>
        <v>0</v>
      </c>
      <c r="AG160" s="84">
        <f t="shared" si="80"/>
        <v>0</v>
      </c>
      <c r="AH160" s="84">
        <f t="shared" si="80"/>
        <v>0</v>
      </c>
      <c r="AI160" s="84">
        <f t="shared" si="80"/>
        <v>0</v>
      </c>
      <c r="AJ160" s="84">
        <f t="shared" si="80"/>
        <v>0</v>
      </c>
      <c r="AK160" s="84">
        <f t="shared" si="80"/>
        <v>0</v>
      </c>
      <c r="AL160" s="84">
        <f t="shared" si="80"/>
        <v>0</v>
      </c>
      <c r="AM160" s="84">
        <f t="shared" si="80"/>
        <v>0</v>
      </c>
      <c r="AN160" s="84">
        <f t="shared" si="80"/>
        <v>0</v>
      </c>
      <c r="AO160" s="84">
        <f t="shared" si="80"/>
        <v>0</v>
      </c>
      <c r="AP160" s="84">
        <f t="shared" si="80"/>
        <v>0</v>
      </c>
      <c r="AQ160" s="84">
        <f t="shared" si="81"/>
        <v>0</v>
      </c>
      <c r="AR160" s="84">
        <f t="shared" si="81"/>
        <v>0</v>
      </c>
      <c r="AS160" s="84">
        <f t="shared" si="81"/>
        <v>0</v>
      </c>
      <c r="AT160" s="84">
        <f t="shared" si="81"/>
        <v>0</v>
      </c>
      <c r="AU160" s="84">
        <f t="shared" si="81"/>
        <v>0</v>
      </c>
      <c r="AV160" s="84">
        <f t="shared" si="81"/>
        <v>0</v>
      </c>
      <c r="AW160" s="84">
        <f t="shared" si="81"/>
        <v>0</v>
      </c>
      <c r="AX160" s="84">
        <f t="shared" si="81"/>
        <v>0</v>
      </c>
      <c r="AY160" s="84">
        <f t="shared" si="81"/>
        <v>0</v>
      </c>
      <c r="AZ160" s="84">
        <f t="shared" si="81"/>
        <v>0</v>
      </c>
    </row>
    <row r="161" spans="1:52" ht="15.75" x14ac:dyDescent="0.25">
      <c r="A161" s="86">
        <v>48</v>
      </c>
      <c r="B161" s="85">
        <v>0.76</v>
      </c>
      <c r="C161" s="84">
        <f t="shared" si="77"/>
        <v>0</v>
      </c>
      <c r="D161" s="84">
        <f t="shared" si="77"/>
        <v>0</v>
      </c>
      <c r="E161" s="84">
        <f t="shared" si="77"/>
        <v>0</v>
      </c>
      <c r="F161" s="84">
        <f t="shared" si="77"/>
        <v>0</v>
      </c>
      <c r="G161" s="84">
        <f t="shared" si="77"/>
        <v>0</v>
      </c>
      <c r="H161" s="84">
        <f t="shared" si="77"/>
        <v>0</v>
      </c>
      <c r="I161" s="84">
        <f t="shared" si="77"/>
        <v>0</v>
      </c>
      <c r="J161" s="84">
        <f t="shared" si="77"/>
        <v>0</v>
      </c>
      <c r="K161" s="84">
        <f t="shared" si="77"/>
        <v>0</v>
      </c>
      <c r="L161" s="84">
        <f t="shared" si="77"/>
        <v>0</v>
      </c>
      <c r="M161" s="84">
        <f t="shared" si="78"/>
        <v>0</v>
      </c>
      <c r="N161" s="84">
        <f t="shared" si="78"/>
        <v>0</v>
      </c>
      <c r="O161" s="84">
        <f t="shared" si="78"/>
        <v>0</v>
      </c>
      <c r="P161" s="84">
        <f t="shared" si="78"/>
        <v>0</v>
      </c>
      <c r="Q161" s="84">
        <f t="shared" si="78"/>
        <v>0</v>
      </c>
      <c r="R161" s="84">
        <f t="shared" si="78"/>
        <v>0</v>
      </c>
      <c r="S161" s="84">
        <f t="shared" si="78"/>
        <v>0</v>
      </c>
      <c r="T161" s="84">
        <f t="shared" si="78"/>
        <v>0</v>
      </c>
      <c r="U161" s="84">
        <f t="shared" si="78"/>
        <v>0</v>
      </c>
      <c r="V161" s="84">
        <f t="shared" si="78"/>
        <v>0</v>
      </c>
      <c r="W161" s="84">
        <f t="shared" si="79"/>
        <v>0</v>
      </c>
      <c r="X161" s="84">
        <f t="shared" si="79"/>
        <v>0</v>
      </c>
      <c r="Y161" s="84">
        <f t="shared" si="79"/>
        <v>0</v>
      </c>
      <c r="Z161" s="84">
        <f t="shared" si="79"/>
        <v>0</v>
      </c>
      <c r="AA161" s="84">
        <f t="shared" si="79"/>
        <v>0</v>
      </c>
      <c r="AB161" s="84">
        <f t="shared" si="79"/>
        <v>0</v>
      </c>
      <c r="AC161" s="84">
        <f t="shared" si="79"/>
        <v>0</v>
      </c>
      <c r="AD161" s="84">
        <f t="shared" si="79"/>
        <v>0</v>
      </c>
      <c r="AE161" s="84">
        <f t="shared" si="79"/>
        <v>0</v>
      </c>
      <c r="AF161" s="84">
        <f t="shared" si="79"/>
        <v>0</v>
      </c>
      <c r="AG161" s="84">
        <f t="shared" si="80"/>
        <v>0</v>
      </c>
      <c r="AH161" s="84">
        <f t="shared" si="80"/>
        <v>0</v>
      </c>
      <c r="AI161" s="84">
        <f t="shared" si="80"/>
        <v>0</v>
      </c>
      <c r="AJ161" s="84">
        <f t="shared" si="80"/>
        <v>0</v>
      </c>
      <c r="AK161" s="84">
        <f t="shared" si="80"/>
        <v>0</v>
      </c>
      <c r="AL161" s="84">
        <f t="shared" si="80"/>
        <v>0</v>
      </c>
      <c r="AM161" s="84">
        <f t="shared" si="80"/>
        <v>0</v>
      </c>
      <c r="AN161" s="84">
        <f t="shared" si="80"/>
        <v>0</v>
      </c>
      <c r="AO161" s="84">
        <f t="shared" si="80"/>
        <v>0</v>
      </c>
      <c r="AP161" s="84">
        <f t="shared" si="80"/>
        <v>0</v>
      </c>
      <c r="AQ161" s="84">
        <f t="shared" si="81"/>
        <v>0</v>
      </c>
      <c r="AR161" s="84">
        <f t="shared" si="81"/>
        <v>0</v>
      </c>
      <c r="AS161" s="84">
        <f t="shared" si="81"/>
        <v>0</v>
      </c>
      <c r="AT161" s="84">
        <f t="shared" si="81"/>
        <v>0</v>
      </c>
      <c r="AU161" s="84">
        <f t="shared" si="81"/>
        <v>0</v>
      </c>
      <c r="AV161" s="84">
        <f t="shared" si="81"/>
        <v>0</v>
      </c>
      <c r="AW161" s="84">
        <f t="shared" si="81"/>
        <v>0</v>
      </c>
      <c r="AX161" s="84">
        <f t="shared" si="81"/>
        <v>0</v>
      </c>
      <c r="AY161" s="84">
        <f t="shared" si="81"/>
        <v>0</v>
      </c>
      <c r="AZ161" s="84">
        <f t="shared" si="81"/>
        <v>0</v>
      </c>
    </row>
    <row r="162" spans="1:52" ht="15.75" x14ac:dyDescent="0.25">
      <c r="A162" s="86">
        <v>49</v>
      </c>
      <c r="B162" s="85">
        <v>0.76</v>
      </c>
      <c r="C162" s="84">
        <f t="shared" si="77"/>
        <v>0</v>
      </c>
      <c r="D162" s="84">
        <f t="shared" si="77"/>
        <v>0</v>
      </c>
      <c r="E162" s="84">
        <f t="shared" si="77"/>
        <v>0</v>
      </c>
      <c r="F162" s="84">
        <f t="shared" si="77"/>
        <v>0</v>
      </c>
      <c r="G162" s="84">
        <f t="shared" si="77"/>
        <v>0</v>
      </c>
      <c r="H162" s="84">
        <f t="shared" si="77"/>
        <v>0</v>
      </c>
      <c r="I162" s="84">
        <f t="shared" si="77"/>
        <v>0</v>
      </c>
      <c r="J162" s="84">
        <f t="shared" si="77"/>
        <v>0</v>
      </c>
      <c r="K162" s="84">
        <f t="shared" si="77"/>
        <v>0</v>
      </c>
      <c r="L162" s="84">
        <f t="shared" si="77"/>
        <v>0</v>
      </c>
      <c r="M162" s="84">
        <f t="shared" si="78"/>
        <v>0</v>
      </c>
      <c r="N162" s="84">
        <f t="shared" si="78"/>
        <v>0</v>
      </c>
      <c r="O162" s="84">
        <f t="shared" si="78"/>
        <v>0</v>
      </c>
      <c r="P162" s="84">
        <f t="shared" si="78"/>
        <v>0</v>
      </c>
      <c r="Q162" s="84">
        <f t="shared" si="78"/>
        <v>0</v>
      </c>
      <c r="R162" s="84">
        <f t="shared" si="78"/>
        <v>0</v>
      </c>
      <c r="S162" s="84">
        <f t="shared" si="78"/>
        <v>0</v>
      </c>
      <c r="T162" s="84">
        <f t="shared" si="78"/>
        <v>0</v>
      </c>
      <c r="U162" s="84">
        <f t="shared" si="78"/>
        <v>0</v>
      </c>
      <c r="V162" s="84">
        <f t="shared" si="78"/>
        <v>0</v>
      </c>
      <c r="W162" s="84">
        <f t="shared" si="79"/>
        <v>0</v>
      </c>
      <c r="X162" s="84">
        <f t="shared" si="79"/>
        <v>0</v>
      </c>
      <c r="Y162" s="84">
        <f t="shared" si="79"/>
        <v>0</v>
      </c>
      <c r="Z162" s="84">
        <f t="shared" si="79"/>
        <v>0</v>
      </c>
      <c r="AA162" s="84">
        <f t="shared" si="79"/>
        <v>0</v>
      </c>
      <c r="AB162" s="84">
        <f t="shared" si="79"/>
        <v>0</v>
      </c>
      <c r="AC162" s="84">
        <f t="shared" si="79"/>
        <v>0</v>
      </c>
      <c r="AD162" s="84">
        <f t="shared" si="79"/>
        <v>0</v>
      </c>
      <c r="AE162" s="84">
        <f t="shared" si="79"/>
        <v>0</v>
      </c>
      <c r="AF162" s="84">
        <f t="shared" si="79"/>
        <v>0</v>
      </c>
      <c r="AG162" s="84">
        <f t="shared" si="80"/>
        <v>0</v>
      </c>
      <c r="AH162" s="84">
        <f t="shared" si="80"/>
        <v>0</v>
      </c>
      <c r="AI162" s="84">
        <f t="shared" si="80"/>
        <v>0</v>
      </c>
      <c r="AJ162" s="84">
        <f t="shared" si="80"/>
        <v>0</v>
      </c>
      <c r="AK162" s="84">
        <f t="shared" si="80"/>
        <v>0</v>
      </c>
      <c r="AL162" s="84">
        <f t="shared" si="80"/>
        <v>0</v>
      </c>
      <c r="AM162" s="84">
        <f t="shared" si="80"/>
        <v>0</v>
      </c>
      <c r="AN162" s="84">
        <f t="shared" si="80"/>
        <v>0</v>
      </c>
      <c r="AO162" s="84">
        <f t="shared" si="80"/>
        <v>0</v>
      </c>
      <c r="AP162" s="84">
        <f t="shared" si="80"/>
        <v>0</v>
      </c>
      <c r="AQ162" s="84">
        <f t="shared" si="81"/>
        <v>0</v>
      </c>
      <c r="AR162" s="84">
        <f t="shared" si="81"/>
        <v>0</v>
      </c>
      <c r="AS162" s="84">
        <f t="shared" si="81"/>
        <v>0</v>
      </c>
      <c r="AT162" s="84">
        <f t="shared" si="81"/>
        <v>0</v>
      </c>
      <c r="AU162" s="84">
        <f t="shared" si="81"/>
        <v>0</v>
      </c>
      <c r="AV162" s="84">
        <f t="shared" si="81"/>
        <v>0</v>
      </c>
      <c r="AW162" s="84">
        <f t="shared" si="81"/>
        <v>0</v>
      </c>
      <c r="AX162" s="84">
        <f t="shared" si="81"/>
        <v>0</v>
      </c>
      <c r="AY162" s="84">
        <f t="shared" si="81"/>
        <v>0</v>
      </c>
      <c r="AZ162" s="84">
        <f t="shared" si="81"/>
        <v>0</v>
      </c>
    </row>
    <row r="163" spans="1:52" ht="15.75" x14ac:dyDescent="0.25">
      <c r="A163" s="86">
        <v>50</v>
      </c>
      <c r="B163" s="85">
        <v>0.76</v>
      </c>
      <c r="C163" s="84">
        <f t="shared" ref="C163:L172" si="82">IF(( (ABS(ABS(C$10)-$A163)))&lt;1,$B163,0)</f>
        <v>0</v>
      </c>
      <c r="D163" s="84">
        <f t="shared" si="82"/>
        <v>0</v>
      </c>
      <c r="E163" s="84">
        <f t="shared" si="82"/>
        <v>0</v>
      </c>
      <c r="F163" s="84">
        <f t="shared" si="82"/>
        <v>0</v>
      </c>
      <c r="G163" s="84">
        <f t="shared" si="82"/>
        <v>0</v>
      </c>
      <c r="H163" s="84">
        <f t="shared" si="82"/>
        <v>0</v>
      </c>
      <c r="I163" s="84">
        <f t="shared" si="82"/>
        <v>0</v>
      </c>
      <c r="J163" s="84">
        <f t="shared" si="82"/>
        <v>0</v>
      </c>
      <c r="K163" s="84">
        <f t="shared" si="82"/>
        <v>0</v>
      </c>
      <c r="L163" s="84">
        <f t="shared" si="82"/>
        <v>0</v>
      </c>
      <c r="M163" s="84">
        <f t="shared" ref="M163:V172" si="83">IF(( (ABS(ABS(M$10)-$A163)))&lt;1,$B163,0)</f>
        <v>0</v>
      </c>
      <c r="N163" s="84">
        <f t="shared" si="83"/>
        <v>0</v>
      </c>
      <c r="O163" s="84">
        <f t="shared" si="83"/>
        <v>0</v>
      </c>
      <c r="P163" s="84">
        <f t="shared" si="83"/>
        <v>0</v>
      </c>
      <c r="Q163" s="84">
        <f t="shared" si="83"/>
        <v>0</v>
      </c>
      <c r="R163" s="84">
        <f t="shared" si="83"/>
        <v>0</v>
      </c>
      <c r="S163" s="84">
        <f t="shared" si="83"/>
        <v>0</v>
      </c>
      <c r="T163" s="84">
        <f t="shared" si="83"/>
        <v>0</v>
      </c>
      <c r="U163" s="84">
        <f t="shared" si="83"/>
        <v>0</v>
      </c>
      <c r="V163" s="84">
        <f t="shared" si="83"/>
        <v>0</v>
      </c>
      <c r="W163" s="84">
        <f t="shared" ref="W163:AF172" si="84">IF(( (ABS(ABS(W$10)-$A163)))&lt;1,$B163,0)</f>
        <v>0</v>
      </c>
      <c r="X163" s="84">
        <f t="shared" si="84"/>
        <v>0</v>
      </c>
      <c r="Y163" s="84">
        <f t="shared" si="84"/>
        <v>0</v>
      </c>
      <c r="Z163" s="84">
        <f t="shared" si="84"/>
        <v>0</v>
      </c>
      <c r="AA163" s="84">
        <f t="shared" si="84"/>
        <v>0</v>
      </c>
      <c r="AB163" s="84">
        <f t="shared" si="84"/>
        <v>0</v>
      </c>
      <c r="AC163" s="84">
        <f t="shared" si="84"/>
        <v>0</v>
      </c>
      <c r="AD163" s="84">
        <f t="shared" si="84"/>
        <v>0</v>
      </c>
      <c r="AE163" s="84">
        <f t="shared" si="84"/>
        <v>0</v>
      </c>
      <c r="AF163" s="84">
        <f t="shared" si="84"/>
        <v>0</v>
      </c>
      <c r="AG163" s="84">
        <f t="shared" ref="AG163:AP172" si="85">IF(( (ABS(ABS(AG$10)-$A163)))&lt;1,$B163,0)</f>
        <v>0</v>
      </c>
      <c r="AH163" s="84">
        <f t="shared" si="85"/>
        <v>0</v>
      </c>
      <c r="AI163" s="84">
        <f t="shared" si="85"/>
        <v>0</v>
      </c>
      <c r="AJ163" s="84">
        <f t="shared" si="85"/>
        <v>0</v>
      </c>
      <c r="AK163" s="84">
        <f t="shared" si="85"/>
        <v>0</v>
      </c>
      <c r="AL163" s="84">
        <f t="shared" si="85"/>
        <v>0</v>
      </c>
      <c r="AM163" s="84">
        <f t="shared" si="85"/>
        <v>0</v>
      </c>
      <c r="AN163" s="84">
        <f t="shared" si="85"/>
        <v>0</v>
      </c>
      <c r="AO163" s="84">
        <f t="shared" si="85"/>
        <v>0</v>
      </c>
      <c r="AP163" s="84">
        <f t="shared" si="85"/>
        <v>0</v>
      </c>
      <c r="AQ163" s="84">
        <f t="shared" ref="AQ163:AZ172" si="86">IF(( (ABS(ABS(AQ$10)-$A163)))&lt;1,$B163,0)</f>
        <v>0</v>
      </c>
      <c r="AR163" s="84">
        <f t="shared" si="86"/>
        <v>0</v>
      </c>
      <c r="AS163" s="84">
        <f t="shared" si="86"/>
        <v>0</v>
      </c>
      <c r="AT163" s="84">
        <f t="shared" si="86"/>
        <v>0</v>
      </c>
      <c r="AU163" s="84">
        <f t="shared" si="86"/>
        <v>0</v>
      </c>
      <c r="AV163" s="84">
        <f t="shared" si="86"/>
        <v>0</v>
      </c>
      <c r="AW163" s="84">
        <f t="shared" si="86"/>
        <v>0</v>
      </c>
      <c r="AX163" s="84">
        <f t="shared" si="86"/>
        <v>0</v>
      </c>
      <c r="AY163" s="84">
        <f t="shared" si="86"/>
        <v>0</v>
      </c>
      <c r="AZ163" s="84">
        <f t="shared" si="86"/>
        <v>0</v>
      </c>
    </row>
    <row r="164" spans="1:52" ht="15.75" x14ac:dyDescent="0.25">
      <c r="A164" s="86">
        <v>51</v>
      </c>
      <c r="B164" s="85">
        <v>0.76</v>
      </c>
      <c r="C164" s="84">
        <f t="shared" si="82"/>
        <v>0</v>
      </c>
      <c r="D164" s="84">
        <f t="shared" si="82"/>
        <v>0</v>
      </c>
      <c r="E164" s="84">
        <f t="shared" si="82"/>
        <v>0</v>
      </c>
      <c r="F164" s="84">
        <f t="shared" si="82"/>
        <v>0</v>
      </c>
      <c r="G164" s="84">
        <f t="shared" si="82"/>
        <v>0</v>
      </c>
      <c r="H164" s="84">
        <f t="shared" si="82"/>
        <v>0</v>
      </c>
      <c r="I164" s="84">
        <f t="shared" si="82"/>
        <v>0</v>
      </c>
      <c r="J164" s="84">
        <f t="shared" si="82"/>
        <v>0</v>
      </c>
      <c r="K164" s="84">
        <f t="shared" si="82"/>
        <v>0</v>
      </c>
      <c r="L164" s="84">
        <f t="shared" si="82"/>
        <v>0</v>
      </c>
      <c r="M164" s="84">
        <f t="shared" si="83"/>
        <v>0</v>
      </c>
      <c r="N164" s="84">
        <f t="shared" si="83"/>
        <v>0</v>
      </c>
      <c r="O164" s="84">
        <f t="shared" si="83"/>
        <v>0</v>
      </c>
      <c r="P164" s="84">
        <f t="shared" si="83"/>
        <v>0</v>
      </c>
      <c r="Q164" s="84">
        <f t="shared" si="83"/>
        <v>0</v>
      </c>
      <c r="R164" s="84">
        <f t="shared" si="83"/>
        <v>0</v>
      </c>
      <c r="S164" s="84">
        <f t="shared" si="83"/>
        <v>0</v>
      </c>
      <c r="T164" s="84">
        <f t="shared" si="83"/>
        <v>0</v>
      </c>
      <c r="U164" s="84">
        <f t="shared" si="83"/>
        <v>0</v>
      </c>
      <c r="V164" s="84">
        <f t="shared" si="83"/>
        <v>0</v>
      </c>
      <c r="W164" s="84">
        <f t="shared" si="84"/>
        <v>0</v>
      </c>
      <c r="X164" s="84">
        <f t="shared" si="84"/>
        <v>0</v>
      </c>
      <c r="Y164" s="84">
        <f t="shared" si="84"/>
        <v>0</v>
      </c>
      <c r="Z164" s="84">
        <f t="shared" si="84"/>
        <v>0</v>
      </c>
      <c r="AA164" s="84">
        <f t="shared" si="84"/>
        <v>0</v>
      </c>
      <c r="AB164" s="84">
        <f t="shared" si="84"/>
        <v>0</v>
      </c>
      <c r="AC164" s="84">
        <f t="shared" si="84"/>
        <v>0</v>
      </c>
      <c r="AD164" s="84">
        <f t="shared" si="84"/>
        <v>0</v>
      </c>
      <c r="AE164" s="84">
        <f t="shared" si="84"/>
        <v>0</v>
      </c>
      <c r="AF164" s="84">
        <f t="shared" si="84"/>
        <v>0</v>
      </c>
      <c r="AG164" s="84">
        <f t="shared" si="85"/>
        <v>0</v>
      </c>
      <c r="AH164" s="84">
        <f t="shared" si="85"/>
        <v>0</v>
      </c>
      <c r="AI164" s="84">
        <f t="shared" si="85"/>
        <v>0</v>
      </c>
      <c r="AJ164" s="84">
        <f t="shared" si="85"/>
        <v>0</v>
      </c>
      <c r="AK164" s="84">
        <f t="shared" si="85"/>
        <v>0</v>
      </c>
      <c r="AL164" s="84">
        <f t="shared" si="85"/>
        <v>0</v>
      </c>
      <c r="AM164" s="84">
        <f t="shared" si="85"/>
        <v>0</v>
      </c>
      <c r="AN164" s="84">
        <f t="shared" si="85"/>
        <v>0</v>
      </c>
      <c r="AO164" s="84">
        <f t="shared" si="85"/>
        <v>0</v>
      </c>
      <c r="AP164" s="84">
        <f t="shared" si="85"/>
        <v>0</v>
      </c>
      <c r="AQ164" s="84">
        <f t="shared" si="86"/>
        <v>0</v>
      </c>
      <c r="AR164" s="84">
        <f t="shared" si="86"/>
        <v>0</v>
      </c>
      <c r="AS164" s="84">
        <f t="shared" si="86"/>
        <v>0</v>
      </c>
      <c r="AT164" s="84">
        <f t="shared" si="86"/>
        <v>0</v>
      </c>
      <c r="AU164" s="84">
        <f t="shared" si="86"/>
        <v>0</v>
      </c>
      <c r="AV164" s="84">
        <f t="shared" si="86"/>
        <v>0</v>
      </c>
      <c r="AW164" s="84">
        <f t="shared" si="86"/>
        <v>0</v>
      </c>
      <c r="AX164" s="84">
        <f t="shared" si="86"/>
        <v>0</v>
      </c>
      <c r="AY164" s="84">
        <f t="shared" si="86"/>
        <v>0</v>
      </c>
      <c r="AZ164" s="84">
        <f t="shared" si="86"/>
        <v>0</v>
      </c>
    </row>
    <row r="165" spans="1:52" ht="15.75" x14ac:dyDescent="0.25">
      <c r="A165" s="86">
        <v>52</v>
      </c>
      <c r="B165" s="85">
        <v>0.76</v>
      </c>
      <c r="C165" s="84">
        <f t="shared" si="82"/>
        <v>0</v>
      </c>
      <c r="D165" s="84">
        <f t="shared" si="82"/>
        <v>0</v>
      </c>
      <c r="E165" s="84">
        <f t="shared" si="82"/>
        <v>0</v>
      </c>
      <c r="F165" s="84">
        <f t="shared" si="82"/>
        <v>0</v>
      </c>
      <c r="G165" s="84">
        <f t="shared" si="82"/>
        <v>0</v>
      </c>
      <c r="H165" s="84">
        <f t="shared" si="82"/>
        <v>0</v>
      </c>
      <c r="I165" s="84">
        <f t="shared" si="82"/>
        <v>0</v>
      </c>
      <c r="J165" s="84">
        <f t="shared" si="82"/>
        <v>0</v>
      </c>
      <c r="K165" s="84">
        <f t="shared" si="82"/>
        <v>0</v>
      </c>
      <c r="L165" s="84">
        <f t="shared" si="82"/>
        <v>0</v>
      </c>
      <c r="M165" s="84">
        <f t="shared" si="83"/>
        <v>0</v>
      </c>
      <c r="N165" s="84">
        <f t="shared" si="83"/>
        <v>0</v>
      </c>
      <c r="O165" s="84">
        <f t="shared" si="83"/>
        <v>0</v>
      </c>
      <c r="P165" s="84">
        <f t="shared" si="83"/>
        <v>0</v>
      </c>
      <c r="Q165" s="84">
        <f t="shared" si="83"/>
        <v>0</v>
      </c>
      <c r="R165" s="84">
        <f t="shared" si="83"/>
        <v>0</v>
      </c>
      <c r="S165" s="84">
        <f t="shared" si="83"/>
        <v>0</v>
      </c>
      <c r="T165" s="84">
        <f t="shared" si="83"/>
        <v>0</v>
      </c>
      <c r="U165" s="84">
        <f t="shared" si="83"/>
        <v>0</v>
      </c>
      <c r="V165" s="84">
        <f t="shared" si="83"/>
        <v>0</v>
      </c>
      <c r="W165" s="84">
        <f t="shared" si="84"/>
        <v>0</v>
      </c>
      <c r="X165" s="84">
        <f t="shared" si="84"/>
        <v>0</v>
      </c>
      <c r="Y165" s="84">
        <f t="shared" si="84"/>
        <v>0</v>
      </c>
      <c r="Z165" s="84">
        <f t="shared" si="84"/>
        <v>0</v>
      </c>
      <c r="AA165" s="84">
        <f t="shared" si="84"/>
        <v>0</v>
      </c>
      <c r="AB165" s="84">
        <f t="shared" si="84"/>
        <v>0</v>
      </c>
      <c r="AC165" s="84">
        <f t="shared" si="84"/>
        <v>0</v>
      </c>
      <c r="AD165" s="84">
        <f t="shared" si="84"/>
        <v>0</v>
      </c>
      <c r="AE165" s="84">
        <f t="shared" si="84"/>
        <v>0</v>
      </c>
      <c r="AF165" s="84">
        <f t="shared" si="84"/>
        <v>0</v>
      </c>
      <c r="AG165" s="84">
        <f t="shared" si="85"/>
        <v>0</v>
      </c>
      <c r="AH165" s="84">
        <f t="shared" si="85"/>
        <v>0</v>
      </c>
      <c r="AI165" s="84">
        <f t="shared" si="85"/>
        <v>0</v>
      </c>
      <c r="AJ165" s="84">
        <f t="shared" si="85"/>
        <v>0</v>
      </c>
      <c r="AK165" s="84">
        <f t="shared" si="85"/>
        <v>0</v>
      </c>
      <c r="AL165" s="84">
        <f t="shared" si="85"/>
        <v>0</v>
      </c>
      <c r="AM165" s="84">
        <f t="shared" si="85"/>
        <v>0</v>
      </c>
      <c r="AN165" s="84">
        <f t="shared" si="85"/>
        <v>0</v>
      </c>
      <c r="AO165" s="84">
        <f t="shared" si="85"/>
        <v>0</v>
      </c>
      <c r="AP165" s="84">
        <f t="shared" si="85"/>
        <v>0</v>
      </c>
      <c r="AQ165" s="84">
        <f t="shared" si="86"/>
        <v>0</v>
      </c>
      <c r="AR165" s="84">
        <f t="shared" si="86"/>
        <v>0</v>
      </c>
      <c r="AS165" s="84">
        <f t="shared" si="86"/>
        <v>0</v>
      </c>
      <c r="AT165" s="84">
        <f t="shared" si="86"/>
        <v>0</v>
      </c>
      <c r="AU165" s="84">
        <f t="shared" si="86"/>
        <v>0</v>
      </c>
      <c r="AV165" s="84">
        <f t="shared" si="86"/>
        <v>0</v>
      </c>
      <c r="AW165" s="84">
        <f t="shared" si="86"/>
        <v>0</v>
      </c>
      <c r="AX165" s="84">
        <f t="shared" si="86"/>
        <v>0</v>
      </c>
      <c r="AY165" s="84">
        <f t="shared" si="86"/>
        <v>0</v>
      </c>
      <c r="AZ165" s="84">
        <f t="shared" si="86"/>
        <v>0</v>
      </c>
    </row>
    <row r="166" spans="1:52" ht="15.75" x14ac:dyDescent="0.25">
      <c r="A166" s="86">
        <v>53</v>
      </c>
      <c r="B166" s="85">
        <v>0.76</v>
      </c>
      <c r="C166" s="84">
        <f t="shared" si="82"/>
        <v>0</v>
      </c>
      <c r="D166" s="84">
        <f t="shared" si="82"/>
        <v>0</v>
      </c>
      <c r="E166" s="84">
        <f t="shared" si="82"/>
        <v>0</v>
      </c>
      <c r="F166" s="84">
        <f t="shared" si="82"/>
        <v>0</v>
      </c>
      <c r="G166" s="84">
        <f t="shared" si="82"/>
        <v>0</v>
      </c>
      <c r="H166" s="84">
        <f t="shared" si="82"/>
        <v>0</v>
      </c>
      <c r="I166" s="84">
        <f t="shared" si="82"/>
        <v>0</v>
      </c>
      <c r="J166" s="84">
        <f t="shared" si="82"/>
        <v>0</v>
      </c>
      <c r="K166" s="84">
        <f t="shared" si="82"/>
        <v>0</v>
      </c>
      <c r="L166" s="84">
        <f t="shared" si="82"/>
        <v>0</v>
      </c>
      <c r="M166" s="84">
        <f t="shared" si="83"/>
        <v>0</v>
      </c>
      <c r="N166" s="84">
        <f t="shared" si="83"/>
        <v>0</v>
      </c>
      <c r="O166" s="84">
        <f t="shared" si="83"/>
        <v>0</v>
      </c>
      <c r="P166" s="84">
        <f t="shared" si="83"/>
        <v>0</v>
      </c>
      <c r="Q166" s="84">
        <f t="shared" si="83"/>
        <v>0</v>
      </c>
      <c r="R166" s="84">
        <f t="shared" si="83"/>
        <v>0</v>
      </c>
      <c r="S166" s="84">
        <f t="shared" si="83"/>
        <v>0</v>
      </c>
      <c r="T166" s="84">
        <f t="shared" si="83"/>
        <v>0</v>
      </c>
      <c r="U166" s="84">
        <f t="shared" si="83"/>
        <v>0</v>
      </c>
      <c r="V166" s="84">
        <f t="shared" si="83"/>
        <v>0</v>
      </c>
      <c r="W166" s="84">
        <f t="shared" si="84"/>
        <v>0</v>
      </c>
      <c r="X166" s="84">
        <f t="shared" si="84"/>
        <v>0</v>
      </c>
      <c r="Y166" s="84">
        <f t="shared" si="84"/>
        <v>0</v>
      </c>
      <c r="Z166" s="84">
        <f t="shared" si="84"/>
        <v>0</v>
      </c>
      <c r="AA166" s="84">
        <f t="shared" si="84"/>
        <v>0</v>
      </c>
      <c r="AB166" s="84">
        <f t="shared" si="84"/>
        <v>0</v>
      </c>
      <c r="AC166" s="84">
        <f t="shared" si="84"/>
        <v>0</v>
      </c>
      <c r="AD166" s="84">
        <f t="shared" si="84"/>
        <v>0</v>
      </c>
      <c r="AE166" s="84">
        <f t="shared" si="84"/>
        <v>0</v>
      </c>
      <c r="AF166" s="84">
        <f t="shared" si="84"/>
        <v>0</v>
      </c>
      <c r="AG166" s="84">
        <f t="shared" si="85"/>
        <v>0</v>
      </c>
      <c r="AH166" s="84">
        <f t="shared" si="85"/>
        <v>0</v>
      </c>
      <c r="AI166" s="84">
        <f t="shared" si="85"/>
        <v>0</v>
      </c>
      <c r="AJ166" s="84">
        <f t="shared" si="85"/>
        <v>0</v>
      </c>
      <c r="AK166" s="84">
        <f t="shared" si="85"/>
        <v>0</v>
      </c>
      <c r="AL166" s="84">
        <f t="shared" si="85"/>
        <v>0</v>
      </c>
      <c r="AM166" s="84">
        <f t="shared" si="85"/>
        <v>0</v>
      </c>
      <c r="AN166" s="84">
        <f t="shared" si="85"/>
        <v>0</v>
      </c>
      <c r="AO166" s="84">
        <f t="shared" si="85"/>
        <v>0</v>
      </c>
      <c r="AP166" s="84">
        <f t="shared" si="85"/>
        <v>0</v>
      </c>
      <c r="AQ166" s="84">
        <f t="shared" si="86"/>
        <v>0</v>
      </c>
      <c r="AR166" s="84">
        <f t="shared" si="86"/>
        <v>0</v>
      </c>
      <c r="AS166" s="84">
        <f t="shared" si="86"/>
        <v>0</v>
      </c>
      <c r="AT166" s="84">
        <f t="shared" si="86"/>
        <v>0</v>
      </c>
      <c r="AU166" s="84">
        <f t="shared" si="86"/>
        <v>0</v>
      </c>
      <c r="AV166" s="84">
        <f t="shared" si="86"/>
        <v>0</v>
      </c>
      <c r="AW166" s="84">
        <f t="shared" si="86"/>
        <v>0</v>
      </c>
      <c r="AX166" s="84">
        <f t="shared" si="86"/>
        <v>0</v>
      </c>
      <c r="AY166" s="84">
        <f t="shared" si="86"/>
        <v>0</v>
      </c>
      <c r="AZ166" s="84">
        <f t="shared" si="86"/>
        <v>0</v>
      </c>
    </row>
    <row r="167" spans="1:52" ht="15.75" x14ac:dyDescent="0.25">
      <c r="A167" s="86">
        <v>54</v>
      </c>
      <c r="B167" s="85">
        <v>0.76</v>
      </c>
      <c r="C167" s="84">
        <f t="shared" si="82"/>
        <v>0</v>
      </c>
      <c r="D167" s="84">
        <f t="shared" si="82"/>
        <v>0</v>
      </c>
      <c r="E167" s="84">
        <f t="shared" si="82"/>
        <v>0</v>
      </c>
      <c r="F167" s="84">
        <f t="shared" si="82"/>
        <v>0</v>
      </c>
      <c r="G167" s="84">
        <f t="shared" si="82"/>
        <v>0</v>
      </c>
      <c r="H167" s="84">
        <f t="shared" si="82"/>
        <v>0</v>
      </c>
      <c r="I167" s="84">
        <f t="shared" si="82"/>
        <v>0</v>
      </c>
      <c r="J167" s="84">
        <f t="shared" si="82"/>
        <v>0</v>
      </c>
      <c r="K167" s="84">
        <f t="shared" si="82"/>
        <v>0</v>
      </c>
      <c r="L167" s="84">
        <f t="shared" si="82"/>
        <v>0</v>
      </c>
      <c r="M167" s="84">
        <f t="shared" si="83"/>
        <v>0</v>
      </c>
      <c r="N167" s="84">
        <f t="shared" si="83"/>
        <v>0</v>
      </c>
      <c r="O167" s="84">
        <f t="shared" si="83"/>
        <v>0</v>
      </c>
      <c r="P167" s="84">
        <f t="shared" si="83"/>
        <v>0</v>
      </c>
      <c r="Q167" s="84">
        <f t="shared" si="83"/>
        <v>0</v>
      </c>
      <c r="R167" s="84">
        <f t="shared" si="83"/>
        <v>0</v>
      </c>
      <c r="S167" s="84">
        <f t="shared" si="83"/>
        <v>0</v>
      </c>
      <c r="T167" s="84">
        <f t="shared" si="83"/>
        <v>0</v>
      </c>
      <c r="U167" s="84">
        <f t="shared" si="83"/>
        <v>0</v>
      </c>
      <c r="V167" s="84">
        <f t="shared" si="83"/>
        <v>0</v>
      </c>
      <c r="W167" s="84">
        <f t="shared" si="84"/>
        <v>0</v>
      </c>
      <c r="X167" s="84">
        <f t="shared" si="84"/>
        <v>0</v>
      </c>
      <c r="Y167" s="84">
        <f t="shared" si="84"/>
        <v>0</v>
      </c>
      <c r="Z167" s="84">
        <f t="shared" si="84"/>
        <v>0</v>
      </c>
      <c r="AA167" s="84">
        <f t="shared" si="84"/>
        <v>0</v>
      </c>
      <c r="AB167" s="84">
        <f t="shared" si="84"/>
        <v>0</v>
      </c>
      <c r="AC167" s="84">
        <f t="shared" si="84"/>
        <v>0</v>
      </c>
      <c r="AD167" s="84">
        <f t="shared" si="84"/>
        <v>0</v>
      </c>
      <c r="AE167" s="84">
        <f t="shared" si="84"/>
        <v>0</v>
      </c>
      <c r="AF167" s="84">
        <f t="shared" si="84"/>
        <v>0</v>
      </c>
      <c r="AG167" s="84">
        <f t="shared" si="85"/>
        <v>0</v>
      </c>
      <c r="AH167" s="84">
        <f t="shared" si="85"/>
        <v>0</v>
      </c>
      <c r="AI167" s="84">
        <f t="shared" si="85"/>
        <v>0</v>
      </c>
      <c r="AJ167" s="84">
        <f t="shared" si="85"/>
        <v>0</v>
      </c>
      <c r="AK167" s="84">
        <f t="shared" si="85"/>
        <v>0</v>
      </c>
      <c r="AL167" s="84">
        <f t="shared" si="85"/>
        <v>0</v>
      </c>
      <c r="AM167" s="84">
        <f t="shared" si="85"/>
        <v>0</v>
      </c>
      <c r="AN167" s="84">
        <f t="shared" si="85"/>
        <v>0</v>
      </c>
      <c r="AO167" s="84">
        <f t="shared" si="85"/>
        <v>0</v>
      </c>
      <c r="AP167" s="84">
        <f t="shared" si="85"/>
        <v>0</v>
      </c>
      <c r="AQ167" s="84">
        <f t="shared" si="86"/>
        <v>0</v>
      </c>
      <c r="AR167" s="84">
        <f t="shared" si="86"/>
        <v>0</v>
      </c>
      <c r="AS167" s="84">
        <f t="shared" si="86"/>
        <v>0</v>
      </c>
      <c r="AT167" s="84">
        <f t="shared" si="86"/>
        <v>0</v>
      </c>
      <c r="AU167" s="84">
        <f t="shared" si="86"/>
        <v>0</v>
      </c>
      <c r="AV167" s="84">
        <f t="shared" si="86"/>
        <v>0</v>
      </c>
      <c r="AW167" s="84">
        <f t="shared" si="86"/>
        <v>0</v>
      </c>
      <c r="AX167" s="84">
        <f t="shared" si="86"/>
        <v>0</v>
      </c>
      <c r="AY167" s="84">
        <f t="shared" si="86"/>
        <v>0</v>
      </c>
      <c r="AZ167" s="84">
        <f t="shared" si="86"/>
        <v>0</v>
      </c>
    </row>
    <row r="168" spans="1:52" ht="15.75" x14ac:dyDescent="0.25">
      <c r="A168" s="86">
        <v>55</v>
      </c>
      <c r="B168" s="85">
        <v>0.76</v>
      </c>
      <c r="C168" s="84">
        <f t="shared" si="82"/>
        <v>0</v>
      </c>
      <c r="D168" s="84">
        <f t="shared" si="82"/>
        <v>0</v>
      </c>
      <c r="E168" s="84">
        <f t="shared" si="82"/>
        <v>0</v>
      </c>
      <c r="F168" s="84">
        <f t="shared" si="82"/>
        <v>0</v>
      </c>
      <c r="G168" s="84">
        <f t="shared" si="82"/>
        <v>0</v>
      </c>
      <c r="H168" s="84">
        <f t="shared" si="82"/>
        <v>0</v>
      </c>
      <c r="I168" s="84">
        <f t="shared" si="82"/>
        <v>0</v>
      </c>
      <c r="J168" s="84">
        <f t="shared" si="82"/>
        <v>0</v>
      </c>
      <c r="K168" s="84">
        <f t="shared" si="82"/>
        <v>0</v>
      </c>
      <c r="L168" s="84">
        <f t="shared" si="82"/>
        <v>0</v>
      </c>
      <c r="M168" s="84">
        <f t="shared" si="83"/>
        <v>0</v>
      </c>
      <c r="N168" s="84">
        <f t="shared" si="83"/>
        <v>0</v>
      </c>
      <c r="O168" s="84">
        <f t="shared" si="83"/>
        <v>0</v>
      </c>
      <c r="P168" s="84">
        <f t="shared" si="83"/>
        <v>0</v>
      </c>
      <c r="Q168" s="84">
        <f t="shared" si="83"/>
        <v>0</v>
      </c>
      <c r="R168" s="84">
        <f t="shared" si="83"/>
        <v>0</v>
      </c>
      <c r="S168" s="84">
        <f t="shared" si="83"/>
        <v>0</v>
      </c>
      <c r="T168" s="84">
        <f t="shared" si="83"/>
        <v>0</v>
      </c>
      <c r="U168" s="84">
        <f t="shared" si="83"/>
        <v>0</v>
      </c>
      <c r="V168" s="84">
        <f t="shared" si="83"/>
        <v>0</v>
      </c>
      <c r="W168" s="84">
        <f t="shared" si="84"/>
        <v>0</v>
      </c>
      <c r="X168" s="84">
        <f t="shared" si="84"/>
        <v>0</v>
      </c>
      <c r="Y168" s="84">
        <f t="shared" si="84"/>
        <v>0</v>
      </c>
      <c r="Z168" s="84">
        <f t="shared" si="84"/>
        <v>0</v>
      </c>
      <c r="AA168" s="84">
        <f t="shared" si="84"/>
        <v>0</v>
      </c>
      <c r="AB168" s="84">
        <f t="shared" si="84"/>
        <v>0</v>
      </c>
      <c r="AC168" s="84">
        <f t="shared" si="84"/>
        <v>0</v>
      </c>
      <c r="AD168" s="84">
        <f t="shared" si="84"/>
        <v>0</v>
      </c>
      <c r="AE168" s="84">
        <f t="shared" si="84"/>
        <v>0</v>
      </c>
      <c r="AF168" s="84">
        <f t="shared" si="84"/>
        <v>0</v>
      </c>
      <c r="AG168" s="84">
        <f t="shared" si="85"/>
        <v>0</v>
      </c>
      <c r="AH168" s="84">
        <f t="shared" si="85"/>
        <v>0</v>
      </c>
      <c r="AI168" s="84">
        <f t="shared" si="85"/>
        <v>0</v>
      </c>
      <c r="AJ168" s="84">
        <f t="shared" si="85"/>
        <v>0</v>
      </c>
      <c r="AK168" s="84">
        <f t="shared" si="85"/>
        <v>0</v>
      </c>
      <c r="AL168" s="84">
        <f t="shared" si="85"/>
        <v>0</v>
      </c>
      <c r="AM168" s="84">
        <f t="shared" si="85"/>
        <v>0</v>
      </c>
      <c r="AN168" s="84">
        <f t="shared" si="85"/>
        <v>0</v>
      </c>
      <c r="AO168" s="84">
        <f t="shared" si="85"/>
        <v>0</v>
      </c>
      <c r="AP168" s="84">
        <f t="shared" si="85"/>
        <v>0</v>
      </c>
      <c r="AQ168" s="84">
        <f t="shared" si="86"/>
        <v>0</v>
      </c>
      <c r="AR168" s="84">
        <f t="shared" si="86"/>
        <v>0</v>
      </c>
      <c r="AS168" s="84">
        <f t="shared" si="86"/>
        <v>0</v>
      </c>
      <c r="AT168" s="84">
        <f t="shared" si="86"/>
        <v>0</v>
      </c>
      <c r="AU168" s="84">
        <f t="shared" si="86"/>
        <v>0</v>
      </c>
      <c r="AV168" s="84">
        <f t="shared" si="86"/>
        <v>0</v>
      </c>
      <c r="AW168" s="84">
        <f t="shared" si="86"/>
        <v>0</v>
      </c>
      <c r="AX168" s="84">
        <f t="shared" si="86"/>
        <v>0</v>
      </c>
      <c r="AY168" s="84">
        <f t="shared" si="86"/>
        <v>0</v>
      </c>
      <c r="AZ168" s="84">
        <f t="shared" si="86"/>
        <v>0</v>
      </c>
    </row>
    <row r="169" spans="1:52" ht="15.75" x14ac:dyDescent="0.25">
      <c r="A169" s="86">
        <v>56</v>
      </c>
      <c r="B169" s="85">
        <v>0.76200000000000001</v>
      </c>
      <c r="C169" s="84">
        <f t="shared" si="82"/>
        <v>0</v>
      </c>
      <c r="D169" s="84">
        <f t="shared" si="82"/>
        <v>0</v>
      </c>
      <c r="E169" s="84">
        <f t="shared" si="82"/>
        <v>0</v>
      </c>
      <c r="F169" s="84">
        <f t="shared" si="82"/>
        <v>0</v>
      </c>
      <c r="G169" s="84">
        <f t="shared" si="82"/>
        <v>0</v>
      </c>
      <c r="H169" s="84">
        <f t="shared" si="82"/>
        <v>0</v>
      </c>
      <c r="I169" s="84">
        <f t="shared" si="82"/>
        <v>0</v>
      </c>
      <c r="J169" s="84">
        <f t="shared" si="82"/>
        <v>0</v>
      </c>
      <c r="K169" s="84">
        <f t="shared" si="82"/>
        <v>0</v>
      </c>
      <c r="L169" s="84">
        <f t="shared" si="82"/>
        <v>0</v>
      </c>
      <c r="M169" s="84">
        <f t="shared" si="83"/>
        <v>0</v>
      </c>
      <c r="N169" s="84">
        <f t="shared" si="83"/>
        <v>0</v>
      </c>
      <c r="O169" s="84">
        <f t="shared" si="83"/>
        <v>0</v>
      </c>
      <c r="P169" s="84">
        <f t="shared" si="83"/>
        <v>0</v>
      </c>
      <c r="Q169" s="84">
        <f t="shared" si="83"/>
        <v>0</v>
      </c>
      <c r="R169" s="84">
        <f t="shared" si="83"/>
        <v>0</v>
      </c>
      <c r="S169" s="84">
        <f t="shared" si="83"/>
        <v>0</v>
      </c>
      <c r="T169" s="84">
        <f t="shared" si="83"/>
        <v>0</v>
      </c>
      <c r="U169" s="84">
        <f t="shared" si="83"/>
        <v>0</v>
      </c>
      <c r="V169" s="84">
        <f t="shared" si="83"/>
        <v>0</v>
      </c>
      <c r="W169" s="84">
        <f t="shared" si="84"/>
        <v>0</v>
      </c>
      <c r="X169" s="84">
        <f t="shared" si="84"/>
        <v>0</v>
      </c>
      <c r="Y169" s="84">
        <f t="shared" si="84"/>
        <v>0</v>
      </c>
      <c r="Z169" s="84">
        <f t="shared" si="84"/>
        <v>0</v>
      </c>
      <c r="AA169" s="84">
        <f t="shared" si="84"/>
        <v>0</v>
      </c>
      <c r="AB169" s="84">
        <f t="shared" si="84"/>
        <v>0</v>
      </c>
      <c r="AC169" s="84">
        <f t="shared" si="84"/>
        <v>0</v>
      </c>
      <c r="AD169" s="84">
        <f t="shared" si="84"/>
        <v>0</v>
      </c>
      <c r="AE169" s="84">
        <f t="shared" si="84"/>
        <v>0</v>
      </c>
      <c r="AF169" s="84">
        <f t="shared" si="84"/>
        <v>0</v>
      </c>
      <c r="AG169" s="84">
        <f t="shared" si="85"/>
        <v>0</v>
      </c>
      <c r="AH169" s="84">
        <f t="shared" si="85"/>
        <v>0</v>
      </c>
      <c r="AI169" s="84">
        <f t="shared" si="85"/>
        <v>0</v>
      </c>
      <c r="AJ169" s="84">
        <f t="shared" si="85"/>
        <v>0</v>
      </c>
      <c r="AK169" s="84">
        <f t="shared" si="85"/>
        <v>0</v>
      </c>
      <c r="AL169" s="84">
        <f t="shared" si="85"/>
        <v>0</v>
      </c>
      <c r="AM169" s="84">
        <f t="shared" si="85"/>
        <v>0</v>
      </c>
      <c r="AN169" s="84">
        <f t="shared" si="85"/>
        <v>0</v>
      </c>
      <c r="AO169" s="84">
        <f t="shared" si="85"/>
        <v>0</v>
      </c>
      <c r="AP169" s="84">
        <f t="shared" si="85"/>
        <v>0</v>
      </c>
      <c r="AQ169" s="84">
        <f t="shared" si="86"/>
        <v>0</v>
      </c>
      <c r="AR169" s="84">
        <f t="shared" si="86"/>
        <v>0</v>
      </c>
      <c r="AS169" s="84">
        <f t="shared" si="86"/>
        <v>0</v>
      </c>
      <c r="AT169" s="84">
        <f t="shared" si="86"/>
        <v>0</v>
      </c>
      <c r="AU169" s="84">
        <f t="shared" si="86"/>
        <v>0</v>
      </c>
      <c r="AV169" s="84">
        <f t="shared" si="86"/>
        <v>0</v>
      </c>
      <c r="AW169" s="84">
        <f t="shared" si="86"/>
        <v>0</v>
      </c>
      <c r="AX169" s="84">
        <f t="shared" si="86"/>
        <v>0</v>
      </c>
      <c r="AY169" s="84">
        <f t="shared" si="86"/>
        <v>0</v>
      </c>
      <c r="AZ169" s="84">
        <f t="shared" si="86"/>
        <v>0</v>
      </c>
    </row>
    <row r="170" spans="1:52" ht="15.75" x14ac:dyDescent="0.25">
      <c r="A170" s="86">
        <v>57</v>
      </c>
      <c r="B170" s="85">
        <v>0.76400000000000001</v>
      </c>
      <c r="C170" s="84">
        <f t="shared" si="82"/>
        <v>0</v>
      </c>
      <c r="D170" s="84">
        <f t="shared" si="82"/>
        <v>0</v>
      </c>
      <c r="E170" s="84">
        <f t="shared" si="82"/>
        <v>0</v>
      </c>
      <c r="F170" s="84">
        <f t="shared" si="82"/>
        <v>0</v>
      </c>
      <c r="G170" s="84">
        <f t="shared" si="82"/>
        <v>0</v>
      </c>
      <c r="H170" s="84">
        <f t="shared" si="82"/>
        <v>0</v>
      </c>
      <c r="I170" s="84">
        <f t="shared" si="82"/>
        <v>0</v>
      </c>
      <c r="J170" s="84">
        <f t="shared" si="82"/>
        <v>0</v>
      </c>
      <c r="K170" s="84">
        <f t="shared" si="82"/>
        <v>0</v>
      </c>
      <c r="L170" s="84">
        <f t="shared" si="82"/>
        <v>0</v>
      </c>
      <c r="M170" s="84">
        <f t="shared" si="83"/>
        <v>0</v>
      </c>
      <c r="N170" s="84">
        <f t="shared" si="83"/>
        <v>0</v>
      </c>
      <c r="O170" s="84">
        <f t="shared" si="83"/>
        <v>0</v>
      </c>
      <c r="P170" s="84">
        <f t="shared" si="83"/>
        <v>0</v>
      </c>
      <c r="Q170" s="84">
        <f t="shared" si="83"/>
        <v>0</v>
      </c>
      <c r="R170" s="84">
        <f t="shared" si="83"/>
        <v>0</v>
      </c>
      <c r="S170" s="84">
        <f t="shared" si="83"/>
        <v>0</v>
      </c>
      <c r="T170" s="84">
        <f t="shared" si="83"/>
        <v>0</v>
      </c>
      <c r="U170" s="84">
        <f t="shared" si="83"/>
        <v>0</v>
      </c>
      <c r="V170" s="84">
        <f t="shared" si="83"/>
        <v>0</v>
      </c>
      <c r="W170" s="84">
        <f t="shared" si="84"/>
        <v>0</v>
      </c>
      <c r="X170" s="84">
        <f t="shared" si="84"/>
        <v>0</v>
      </c>
      <c r="Y170" s="84">
        <f t="shared" si="84"/>
        <v>0</v>
      </c>
      <c r="Z170" s="84">
        <f t="shared" si="84"/>
        <v>0</v>
      </c>
      <c r="AA170" s="84">
        <f t="shared" si="84"/>
        <v>0</v>
      </c>
      <c r="AB170" s="84">
        <f t="shared" si="84"/>
        <v>0</v>
      </c>
      <c r="AC170" s="84">
        <f t="shared" si="84"/>
        <v>0</v>
      </c>
      <c r="AD170" s="84">
        <f t="shared" si="84"/>
        <v>0</v>
      </c>
      <c r="AE170" s="84">
        <f t="shared" si="84"/>
        <v>0</v>
      </c>
      <c r="AF170" s="84">
        <f t="shared" si="84"/>
        <v>0</v>
      </c>
      <c r="AG170" s="84">
        <f t="shared" si="85"/>
        <v>0</v>
      </c>
      <c r="AH170" s="84">
        <f t="shared" si="85"/>
        <v>0</v>
      </c>
      <c r="AI170" s="84">
        <f t="shared" si="85"/>
        <v>0</v>
      </c>
      <c r="AJ170" s="84">
        <f t="shared" si="85"/>
        <v>0</v>
      </c>
      <c r="AK170" s="84">
        <f t="shared" si="85"/>
        <v>0</v>
      </c>
      <c r="AL170" s="84">
        <f t="shared" si="85"/>
        <v>0</v>
      </c>
      <c r="AM170" s="84">
        <f t="shared" si="85"/>
        <v>0</v>
      </c>
      <c r="AN170" s="84">
        <f t="shared" si="85"/>
        <v>0</v>
      </c>
      <c r="AO170" s="84">
        <f t="shared" si="85"/>
        <v>0</v>
      </c>
      <c r="AP170" s="84">
        <f t="shared" si="85"/>
        <v>0</v>
      </c>
      <c r="AQ170" s="84">
        <f t="shared" si="86"/>
        <v>0</v>
      </c>
      <c r="AR170" s="84">
        <f t="shared" si="86"/>
        <v>0</v>
      </c>
      <c r="AS170" s="84">
        <f t="shared" si="86"/>
        <v>0</v>
      </c>
      <c r="AT170" s="84">
        <f t="shared" si="86"/>
        <v>0</v>
      </c>
      <c r="AU170" s="84">
        <f t="shared" si="86"/>
        <v>0</v>
      </c>
      <c r="AV170" s="84">
        <f t="shared" si="86"/>
        <v>0</v>
      </c>
      <c r="AW170" s="84">
        <f t="shared" si="86"/>
        <v>0</v>
      </c>
      <c r="AX170" s="84">
        <f t="shared" si="86"/>
        <v>0</v>
      </c>
      <c r="AY170" s="84">
        <f t="shared" si="86"/>
        <v>0</v>
      </c>
      <c r="AZ170" s="84">
        <f t="shared" si="86"/>
        <v>0</v>
      </c>
    </row>
    <row r="171" spans="1:52" ht="15.75" x14ac:dyDescent="0.25">
      <c r="A171" s="86">
        <v>58</v>
      </c>
      <c r="B171" s="85">
        <v>0.76600000000000001</v>
      </c>
      <c r="C171" s="84">
        <f t="shared" si="82"/>
        <v>0</v>
      </c>
      <c r="D171" s="84">
        <f t="shared" si="82"/>
        <v>0</v>
      </c>
      <c r="E171" s="84">
        <f t="shared" si="82"/>
        <v>0</v>
      </c>
      <c r="F171" s="84">
        <f t="shared" si="82"/>
        <v>0</v>
      </c>
      <c r="G171" s="84">
        <f t="shared" si="82"/>
        <v>0</v>
      </c>
      <c r="H171" s="84">
        <f t="shared" si="82"/>
        <v>0</v>
      </c>
      <c r="I171" s="84">
        <f t="shared" si="82"/>
        <v>0</v>
      </c>
      <c r="J171" s="84">
        <f t="shared" si="82"/>
        <v>0</v>
      </c>
      <c r="K171" s="84">
        <f t="shared" si="82"/>
        <v>0</v>
      </c>
      <c r="L171" s="84">
        <f t="shared" si="82"/>
        <v>0</v>
      </c>
      <c r="M171" s="84">
        <f t="shared" si="83"/>
        <v>0</v>
      </c>
      <c r="N171" s="84">
        <f t="shared" si="83"/>
        <v>0</v>
      </c>
      <c r="O171" s="84">
        <f t="shared" si="83"/>
        <v>0</v>
      </c>
      <c r="P171" s="84">
        <f t="shared" si="83"/>
        <v>0</v>
      </c>
      <c r="Q171" s="84">
        <f t="shared" si="83"/>
        <v>0</v>
      </c>
      <c r="R171" s="84">
        <f t="shared" si="83"/>
        <v>0</v>
      </c>
      <c r="S171" s="84">
        <f t="shared" si="83"/>
        <v>0</v>
      </c>
      <c r="T171" s="84">
        <f t="shared" si="83"/>
        <v>0</v>
      </c>
      <c r="U171" s="84">
        <f t="shared" si="83"/>
        <v>0</v>
      </c>
      <c r="V171" s="84">
        <f t="shared" si="83"/>
        <v>0</v>
      </c>
      <c r="W171" s="84">
        <f t="shared" si="84"/>
        <v>0</v>
      </c>
      <c r="X171" s="84">
        <f t="shared" si="84"/>
        <v>0</v>
      </c>
      <c r="Y171" s="84">
        <f t="shared" si="84"/>
        <v>0</v>
      </c>
      <c r="Z171" s="84">
        <f t="shared" si="84"/>
        <v>0</v>
      </c>
      <c r="AA171" s="84">
        <f t="shared" si="84"/>
        <v>0</v>
      </c>
      <c r="AB171" s="84">
        <f t="shared" si="84"/>
        <v>0</v>
      </c>
      <c r="AC171" s="84">
        <f t="shared" si="84"/>
        <v>0</v>
      </c>
      <c r="AD171" s="84">
        <f t="shared" si="84"/>
        <v>0</v>
      </c>
      <c r="AE171" s="84">
        <f t="shared" si="84"/>
        <v>0</v>
      </c>
      <c r="AF171" s="84">
        <f t="shared" si="84"/>
        <v>0</v>
      </c>
      <c r="AG171" s="84">
        <f t="shared" si="85"/>
        <v>0</v>
      </c>
      <c r="AH171" s="84">
        <f t="shared" si="85"/>
        <v>0</v>
      </c>
      <c r="AI171" s="84">
        <f t="shared" si="85"/>
        <v>0</v>
      </c>
      <c r="AJ171" s="84">
        <f t="shared" si="85"/>
        <v>0</v>
      </c>
      <c r="AK171" s="84">
        <f t="shared" si="85"/>
        <v>0</v>
      </c>
      <c r="AL171" s="84">
        <f t="shared" si="85"/>
        <v>0</v>
      </c>
      <c r="AM171" s="84">
        <f t="shared" si="85"/>
        <v>0</v>
      </c>
      <c r="AN171" s="84">
        <f t="shared" si="85"/>
        <v>0</v>
      </c>
      <c r="AO171" s="84">
        <f t="shared" si="85"/>
        <v>0</v>
      </c>
      <c r="AP171" s="84">
        <f t="shared" si="85"/>
        <v>0</v>
      </c>
      <c r="AQ171" s="84">
        <f t="shared" si="86"/>
        <v>0</v>
      </c>
      <c r="AR171" s="84">
        <f t="shared" si="86"/>
        <v>0</v>
      </c>
      <c r="AS171" s="84">
        <f t="shared" si="86"/>
        <v>0</v>
      </c>
      <c r="AT171" s="84">
        <f t="shared" si="86"/>
        <v>0</v>
      </c>
      <c r="AU171" s="84">
        <f t="shared" si="86"/>
        <v>0</v>
      </c>
      <c r="AV171" s="84">
        <f t="shared" si="86"/>
        <v>0</v>
      </c>
      <c r="AW171" s="84">
        <f t="shared" si="86"/>
        <v>0</v>
      </c>
      <c r="AX171" s="84">
        <f t="shared" si="86"/>
        <v>0</v>
      </c>
      <c r="AY171" s="84">
        <f t="shared" si="86"/>
        <v>0</v>
      </c>
      <c r="AZ171" s="84">
        <f t="shared" si="86"/>
        <v>0</v>
      </c>
    </row>
    <row r="172" spans="1:52" ht="15.75" x14ac:dyDescent="0.25">
      <c r="A172" s="86">
        <v>59</v>
      </c>
      <c r="B172" s="85">
        <v>0.76800000000000002</v>
      </c>
      <c r="C172" s="84">
        <f t="shared" si="82"/>
        <v>0</v>
      </c>
      <c r="D172" s="84">
        <f t="shared" si="82"/>
        <v>0</v>
      </c>
      <c r="E172" s="84">
        <f t="shared" si="82"/>
        <v>0</v>
      </c>
      <c r="F172" s="84">
        <f t="shared" si="82"/>
        <v>0</v>
      </c>
      <c r="G172" s="84">
        <f t="shared" si="82"/>
        <v>0</v>
      </c>
      <c r="H172" s="84">
        <f t="shared" si="82"/>
        <v>0</v>
      </c>
      <c r="I172" s="84">
        <f t="shared" si="82"/>
        <v>0</v>
      </c>
      <c r="J172" s="84">
        <f t="shared" si="82"/>
        <v>0</v>
      </c>
      <c r="K172" s="84">
        <f t="shared" si="82"/>
        <v>0</v>
      </c>
      <c r="L172" s="84">
        <f t="shared" si="82"/>
        <v>0</v>
      </c>
      <c r="M172" s="84">
        <f t="shared" si="83"/>
        <v>0</v>
      </c>
      <c r="N172" s="84">
        <f t="shared" si="83"/>
        <v>0</v>
      </c>
      <c r="O172" s="84">
        <f t="shared" si="83"/>
        <v>0</v>
      </c>
      <c r="P172" s="84">
        <f t="shared" si="83"/>
        <v>0</v>
      </c>
      <c r="Q172" s="84">
        <f t="shared" si="83"/>
        <v>0</v>
      </c>
      <c r="R172" s="84">
        <f t="shared" si="83"/>
        <v>0</v>
      </c>
      <c r="S172" s="84">
        <f t="shared" si="83"/>
        <v>0</v>
      </c>
      <c r="T172" s="84">
        <f t="shared" si="83"/>
        <v>0</v>
      </c>
      <c r="U172" s="84">
        <f t="shared" si="83"/>
        <v>0</v>
      </c>
      <c r="V172" s="84">
        <f t="shared" si="83"/>
        <v>0</v>
      </c>
      <c r="W172" s="84">
        <f t="shared" si="84"/>
        <v>0</v>
      </c>
      <c r="X172" s="84">
        <f t="shared" si="84"/>
        <v>0</v>
      </c>
      <c r="Y172" s="84">
        <f t="shared" si="84"/>
        <v>0</v>
      </c>
      <c r="Z172" s="84">
        <f t="shared" si="84"/>
        <v>0</v>
      </c>
      <c r="AA172" s="84">
        <f t="shared" si="84"/>
        <v>0</v>
      </c>
      <c r="AB172" s="84">
        <f t="shared" si="84"/>
        <v>0</v>
      </c>
      <c r="AC172" s="84">
        <f t="shared" si="84"/>
        <v>0</v>
      </c>
      <c r="AD172" s="84">
        <f t="shared" si="84"/>
        <v>0</v>
      </c>
      <c r="AE172" s="84">
        <f t="shared" si="84"/>
        <v>0</v>
      </c>
      <c r="AF172" s="84">
        <f t="shared" si="84"/>
        <v>0</v>
      </c>
      <c r="AG172" s="84">
        <f t="shared" si="85"/>
        <v>0</v>
      </c>
      <c r="AH172" s="84">
        <f t="shared" si="85"/>
        <v>0</v>
      </c>
      <c r="AI172" s="84">
        <f t="shared" si="85"/>
        <v>0</v>
      </c>
      <c r="AJ172" s="84">
        <f t="shared" si="85"/>
        <v>0</v>
      </c>
      <c r="AK172" s="84">
        <f t="shared" si="85"/>
        <v>0</v>
      </c>
      <c r="AL172" s="84">
        <f t="shared" si="85"/>
        <v>0</v>
      </c>
      <c r="AM172" s="84">
        <f t="shared" si="85"/>
        <v>0</v>
      </c>
      <c r="AN172" s="84">
        <f t="shared" si="85"/>
        <v>0</v>
      </c>
      <c r="AO172" s="84">
        <f t="shared" si="85"/>
        <v>0</v>
      </c>
      <c r="AP172" s="84">
        <f t="shared" si="85"/>
        <v>0</v>
      </c>
      <c r="AQ172" s="84">
        <f t="shared" si="86"/>
        <v>0</v>
      </c>
      <c r="AR172" s="84">
        <f t="shared" si="86"/>
        <v>0</v>
      </c>
      <c r="AS172" s="84">
        <f t="shared" si="86"/>
        <v>0</v>
      </c>
      <c r="AT172" s="84">
        <f t="shared" si="86"/>
        <v>0</v>
      </c>
      <c r="AU172" s="84">
        <f t="shared" si="86"/>
        <v>0</v>
      </c>
      <c r="AV172" s="84">
        <f t="shared" si="86"/>
        <v>0</v>
      </c>
      <c r="AW172" s="84">
        <f t="shared" si="86"/>
        <v>0</v>
      </c>
      <c r="AX172" s="84">
        <f t="shared" si="86"/>
        <v>0</v>
      </c>
      <c r="AY172" s="84">
        <f t="shared" si="86"/>
        <v>0</v>
      </c>
      <c r="AZ172" s="84">
        <f t="shared" si="86"/>
        <v>0</v>
      </c>
    </row>
    <row r="173" spans="1:52" ht="15.75" x14ac:dyDescent="0.25">
      <c r="A173" s="86">
        <v>60</v>
      </c>
      <c r="B173" s="85">
        <v>0.77</v>
      </c>
      <c r="C173" s="84">
        <f t="shared" ref="C173:L182" si="87">IF(( (ABS(ABS(C$10)-$A173)))&lt;1,$B173,0)</f>
        <v>0</v>
      </c>
      <c r="D173" s="84">
        <f t="shared" si="87"/>
        <v>0</v>
      </c>
      <c r="E173" s="84">
        <f t="shared" si="87"/>
        <v>0</v>
      </c>
      <c r="F173" s="84">
        <f t="shared" si="87"/>
        <v>0</v>
      </c>
      <c r="G173" s="84">
        <f t="shared" si="87"/>
        <v>0</v>
      </c>
      <c r="H173" s="84">
        <f t="shared" si="87"/>
        <v>0</v>
      </c>
      <c r="I173" s="84">
        <f t="shared" si="87"/>
        <v>0</v>
      </c>
      <c r="J173" s="84">
        <f t="shared" si="87"/>
        <v>0</v>
      </c>
      <c r="K173" s="84">
        <f t="shared" si="87"/>
        <v>0</v>
      </c>
      <c r="L173" s="84">
        <f t="shared" si="87"/>
        <v>0</v>
      </c>
      <c r="M173" s="84">
        <f t="shared" ref="M173:V182" si="88">IF(( (ABS(ABS(M$10)-$A173)))&lt;1,$B173,0)</f>
        <v>0</v>
      </c>
      <c r="N173" s="84">
        <f t="shared" si="88"/>
        <v>0</v>
      </c>
      <c r="O173" s="84">
        <f t="shared" si="88"/>
        <v>0</v>
      </c>
      <c r="P173" s="84">
        <f t="shared" si="88"/>
        <v>0</v>
      </c>
      <c r="Q173" s="84">
        <f t="shared" si="88"/>
        <v>0</v>
      </c>
      <c r="R173" s="84">
        <f t="shared" si="88"/>
        <v>0</v>
      </c>
      <c r="S173" s="84">
        <f t="shared" si="88"/>
        <v>0</v>
      </c>
      <c r="T173" s="84">
        <f t="shared" si="88"/>
        <v>0</v>
      </c>
      <c r="U173" s="84">
        <f t="shared" si="88"/>
        <v>0</v>
      </c>
      <c r="V173" s="84">
        <f t="shared" si="88"/>
        <v>0</v>
      </c>
      <c r="W173" s="84">
        <f t="shared" ref="W173:AF182" si="89">IF(( (ABS(ABS(W$10)-$A173)))&lt;1,$B173,0)</f>
        <v>0</v>
      </c>
      <c r="X173" s="84">
        <f t="shared" si="89"/>
        <v>0</v>
      </c>
      <c r="Y173" s="84">
        <f t="shared" si="89"/>
        <v>0</v>
      </c>
      <c r="Z173" s="84">
        <f t="shared" si="89"/>
        <v>0</v>
      </c>
      <c r="AA173" s="84">
        <f t="shared" si="89"/>
        <v>0</v>
      </c>
      <c r="AB173" s="84">
        <f t="shared" si="89"/>
        <v>0</v>
      </c>
      <c r="AC173" s="84">
        <f t="shared" si="89"/>
        <v>0</v>
      </c>
      <c r="AD173" s="84">
        <f t="shared" si="89"/>
        <v>0</v>
      </c>
      <c r="AE173" s="84">
        <f t="shared" si="89"/>
        <v>0</v>
      </c>
      <c r="AF173" s="84">
        <f t="shared" si="89"/>
        <v>0</v>
      </c>
      <c r="AG173" s="84">
        <f t="shared" ref="AG173:AP182" si="90">IF(( (ABS(ABS(AG$10)-$A173)))&lt;1,$B173,0)</f>
        <v>0</v>
      </c>
      <c r="AH173" s="84">
        <f t="shared" si="90"/>
        <v>0</v>
      </c>
      <c r="AI173" s="84">
        <f t="shared" si="90"/>
        <v>0</v>
      </c>
      <c r="AJ173" s="84">
        <f t="shared" si="90"/>
        <v>0</v>
      </c>
      <c r="AK173" s="84">
        <f t="shared" si="90"/>
        <v>0</v>
      </c>
      <c r="AL173" s="84">
        <f t="shared" si="90"/>
        <v>0</v>
      </c>
      <c r="AM173" s="84">
        <f t="shared" si="90"/>
        <v>0</v>
      </c>
      <c r="AN173" s="84">
        <f t="shared" si="90"/>
        <v>0</v>
      </c>
      <c r="AO173" s="84">
        <f t="shared" si="90"/>
        <v>0</v>
      </c>
      <c r="AP173" s="84">
        <f t="shared" si="90"/>
        <v>0</v>
      </c>
      <c r="AQ173" s="84">
        <f t="shared" ref="AQ173:AZ182" si="91">IF(( (ABS(ABS(AQ$10)-$A173)))&lt;1,$B173,0)</f>
        <v>0</v>
      </c>
      <c r="AR173" s="84">
        <f t="shared" si="91"/>
        <v>0</v>
      </c>
      <c r="AS173" s="84">
        <f t="shared" si="91"/>
        <v>0</v>
      </c>
      <c r="AT173" s="84">
        <f t="shared" si="91"/>
        <v>0</v>
      </c>
      <c r="AU173" s="84">
        <f t="shared" si="91"/>
        <v>0</v>
      </c>
      <c r="AV173" s="84">
        <f t="shared" si="91"/>
        <v>0</v>
      </c>
      <c r="AW173" s="84">
        <f t="shared" si="91"/>
        <v>0</v>
      </c>
      <c r="AX173" s="84">
        <f t="shared" si="91"/>
        <v>0</v>
      </c>
      <c r="AY173" s="84">
        <f t="shared" si="91"/>
        <v>0</v>
      </c>
      <c r="AZ173" s="84">
        <f t="shared" si="91"/>
        <v>0</v>
      </c>
    </row>
    <row r="174" spans="1:52" ht="15.75" x14ac:dyDescent="0.25">
      <c r="A174" s="86">
        <v>61</v>
      </c>
      <c r="B174" s="85">
        <v>0.77</v>
      </c>
      <c r="C174" s="84">
        <f t="shared" si="87"/>
        <v>0</v>
      </c>
      <c r="D174" s="84">
        <f t="shared" si="87"/>
        <v>0</v>
      </c>
      <c r="E174" s="84">
        <f t="shared" si="87"/>
        <v>0</v>
      </c>
      <c r="F174" s="84">
        <f t="shared" si="87"/>
        <v>0</v>
      </c>
      <c r="G174" s="84">
        <f t="shared" si="87"/>
        <v>0</v>
      </c>
      <c r="H174" s="84">
        <f t="shared" si="87"/>
        <v>0</v>
      </c>
      <c r="I174" s="84">
        <f t="shared" si="87"/>
        <v>0</v>
      </c>
      <c r="J174" s="84">
        <f t="shared" si="87"/>
        <v>0</v>
      </c>
      <c r="K174" s="84">
        <f t="shared" si="87"/>
        <v>0</v>
      </c>
      <c r="L174" s="84">
        <f t="shared" si="87"/>
        <v>0</v>
      </c>
      <c r="M174" s="84">
        <f t="shared" si="88"/>
        <v>0</v>
      </c>
      <c r="N174" s="84">
        <f t="shared" si="88"/>
        <v>0</v>
      </c>
      <c r="O174" s="84">
        <f t="shared" si="88"/>
        <v>0</v>
      </c>
      <c r="P174" s="84">
        <f t="shared" si="88"/>
        <v>0</v>
      </c>
      <c r="Q174" s="84">
        <f t="shared" si="88"/>
        <v>0</v>
      </c>
      <c r="R174" s="84">
        <f t="shared" si="88"/>
        <v>0</v>
      </c>
      <c r="S174" s="84">
        <f t="shared" si="88"/>
        <v>0</v>
      </c>
      <c r="T174" s="84">
        <f t="shared" si="88"/>
        <v>0</v>
      </c>
      <c r="U174" s="84">
        <f t="shared" si="88"/>
        <v>0</v>
      </c>
      <c r="V174" s="84">
        <f t="shared" si="88"/>
        <v>0</v>
      </c>
      <c r="W174" s="84">
        <f t="shared" si="89"/>
        <v>0</v>
      </c>
      <c r="X174" s="84">
        <f t="shared" si="89"/>
        <v>0</v>
      </c>
      <c r="Y174" s="84">
        <f t="shared" si="89"/>
        <v>0</v>
      </c>
      <c r="Z174" s="84">
        <f t="shared" si="89"/>
        <v>0</v>
      </c>
      <c r="AA174" s="84">
        <f t="shared" si="89"/>
        <v>0</v>
      </c>
      <c r="AB174" s="84">
        <f t="shared" si="89"/>
        <v>0</v>
      </c>
      <c r="AC174" s="84">
        <f t="shared" si="89"/>
        <v>0</v>
      </c>
      <c r="AD174" s="84">
        <f t="shared" si="89"/>
        <v>0</v>
      </c>
      <c r="AE174" s="84">
        <f t="shared" si="89"/>
        <v>0</v>
      </c>
      <c r="AF174" s="84">
        <f t="shared" si="89"/>
        <v>0</v>
      </c>
      <c r="AG174" s="84">
        <f t="shared" si="90"/>
        <v>0</v>
      </c>
      <c r="AH174" s="84">
        <f t="shared" si="90"/>
        <v>0</v>
      </c>
      <c r="AI174" s="84">
        <f t="shared" si="90"/>
        <v>0</v>
      </c>
      <c r="AJ174" s="84">
        <f t="shared" si="90"/>
        <v>0</v>
      </c>
      <c r="AK174" s="84">
        <f t="shared" si="90"/>
        <v>0</v>
      </c>
      <c r="AL174" s="84">
        <f t="shared" si="90"/>
        <v>0</v>
      </c>
      <c r="AM174" s="84">
        <f t="shared" si="90"/>
        <v>0</v>
      </c>
      <c r="AN174" s="84">
        <f t="shared" si="90"/>
        <v>0</v>
      </c>
      <c r="AO174" s="84">
        <f t="shared" si="90"/>
        <v>0</v>
      </c>
      <c r="AP174" s="84">
        <f t="shared" si="90"/>
        <v>0</v>
      </c>
      <c r="AQ174" s="84">
        <f t="shared" si="91"/>
        <v>0</v>
      </c>
      <c r="AR174" s="84">
        <f t="shared" si="91"/>
        <v>0</v>
      </c>
      <c r="AS174" s="84">
        <f t="shared" si="91"/>
        <v>0</v>
      </c>
      <c r="AT174" s="84">
        <f t="shared" si="91"/>
        <v>0</v>
      </c>
      <c r="AU174" s="84">
        <f t="shared" si="91"/>
        <v>0</v>
      </c>
      <c r="AV174" s="84">
        <f t="shared" si="91"/>
        <v>0</v>
      </c>
      <c r="AW174" s="84">
        <f t="shared" si="91"/>
        <v>0</v>
      </c>
      <c r="AX174" s="84">
        <f t="shared" si="91"/>
        <v>0</v>
      </c>
      <c r="AY174" s="84">
        <f t="shared" si="91"/>
        <v>0</v>
      </c>
      <c r="AZ174" s="84">
        <f t="shared" si="91"/>
        <v>0</v>
      </c>
    </row>
    <row r="175" spans="1:52" ht="15.75" x14ac:dyDescent="0.25">
      <c r="A175" s="86">
        <v>62</v>
      </c>
      <c r="B175" s="85">
        <v>0.77</v>
      </c>
      <c r="C175" s="84">
        <f t="shared" si="87"/>
        <v>0</v>
      </c>
      <c r="D175" s="84">
        <f t="shared" si="87"/>
        <v>0</v>
      </c>
      <c r="E175" s="84">
        <f t="shared" si="87"/>
        <v>0</v>
      </c>
      <c r="F175" s="84">
        <f t="shared" si="87"/>
        <v>0</v>
      </c>
      <c r="G175" s="84">
        <f t="shared" si="87"/>
        <v>0</v>
      </c>
      <c r="H175" s="84">
        <f t="shared" si="87"/>
        <v>0</v>
      </c>
      <c r="I175" s="84">
        <f t="shared" si="87"/>
        <v>0</v>
      </c>
      <c r="J175" s="84">
        <f t="shared" si="87"/>
        <v>0</v>
      </c>
      <c r="K175" s="84">
        <f t="shared" si="87"/>
        <v>0</v>
      </c>
      <c r="L175" s="84">
        <f t="shared" si="87"/>
        <v>0</v>
      </c>
      <c r="M175" s="84">
        <f t="shared" si="88"/>
        <v>0</v>
      </c>
      <c r="N175" s="84">
        <f t="shared" si="88"/>
        <v>0</v>
      </c>
      <c r="O175" s="84">
        <f t="shared" si="88"/>
        <v>0</v>
      </c>
      <c r="P175" s="84">
        <f t="shared" si="88"/>
        <v>0</v>
      </c>
      <c r="Q175" s="84">
        <f t="shared" si="88"/>
        <v>0</v>
      </c>
      <c r="R175" s="84">
        <f t="shared" si="88"/>
        <v>0</v>
      </c>
      <c r="S175" s="84">
        <f t="shared" si="88"/>
        <v>0</v>
      </c>
      <c r="T175" s="84">
        <f t="shared" si="88"/>
        <v>0</v>
      </c>
      <c r="U175" s="84">
        <f t="shared" si="88"/>
        <v>0</v>
      </c>
      <c r="V175" s="84">
        <f t="shared" si="88"/>
        <v>0</v>
      </c>
      <c r="W175" s="84">
        <f t="shared" si="89"/>
        <v>0</v>
      </c>
      <c r="X175" s="84">
        <f t="shared" si="89"/>
        <v>0</v>
      </c>
      <c r="Y175" s="84">
        <f t="shared" si="89"/>
        <v>0</v>
      </c>
      <c r="Z175" s="84">
        <f t="shared" si="89"/>
        <v>0</v>
      </c>
      <c r="AA175" s="84">
        <f t="shared" si="89"/>
        <v>0</v>
      </c>
      <c r="AB175" s="84">
        <f t="shared" si="89"/>
        <v>0</v>
      </c>
      <c r="AC175" s="84">
        <f t="shared" si="89"/>
        <v>0</v>
      </c>
      <c r="AD175" s="84">
        <f t="shared" si="89"/>
        <v>0</v>
      </c>
      <c r="AE175" s="84">
        <f t="shared" si="89"/>
        <v>0</v>
      </c>
      <c r="AF175" s="84">
        <f t="shared" si="89"/>
        <v>0</v>
      </c>
      <c r="AG175" s="84">
        <f t="shared" si="90"/>
        <v>0</v>
      </c>
      <c r="AH175" s="84">
        <f t="shared" si="90"/>
        <v>0</v>
      </c>
      <c r="AI175" s="84">
        <f t="shared" si="90"/>
        <v>0</v>
      </c>
      <c r="AJ175" s="84">
        <f t="shared" si="90"/>
        <v>0</v>
      </c>
      <c r="AK175" s="84">
        <f t="shared" si="90"/>
        <v>0</v>
      </c>
      <c r="AL175" s="84">
        <f t="shared" si="90"/>
        <v>0</v>
      </c>
      <c r="AM175" s="84">
        <f t="shared" si="90"/>
        <v>0</v>
      </c>
      <c r="AN175" s="84">
        <f t="shared" si="90"/>
        <v>0</v>
      </c>
      <c r="AO175" s="84">
        <f t="shared" si="90"/>
        <v>0</v>
      </c>
      <c r="AP175" s="84">
        <f t="shared" si="90"/>
        <v>0</v>
      </c>
      <c r="AQ175" s="84">
        <f t="shared" si="91"/>
        <v>0</v>
      </c>
      <c r="AR175" s="84">
        <f t="shared" si="91"/>
        <v>0</v>
      </c>
      <c r="AS175" s="84">
        <f t="shared" si="91"/>
        <v>0</v>
      </c>
      <c r="AT175" s="84">
        <f t="shared" si="91"/>
        <v>0</v>
      </c>
      <c r="AU175" s="84">
        <f t="shared" si="91"/>
        <v>0</v>
      </c>
      <c r="AV175" s="84">
        <f t="shared" si="91"/>
        <v>0</v>
      </c>
      <c r="AW175" s="84">
        <f t="shared" si="91"/>
        <v>0</v>
      </c>
      <c r="AX175" s="84">
        <f t="shared" si="91"/>
        <v>0</v>
      </c>
      <c r="AY175" s="84">
        <f t="shared" si="91"/>
        <v>0</v>
      </c>
      <c r="AZ175" s="84">
        <f t="shared" si="91"/>
        <v>0</v>
      </c>
    </row>
    <row r="176" spans="1:52" ht="15.75" x14ac:dyDescent="0.25">
      <c r="A176" s="86">
        <v>63</v>
      </c>
      <c r="B176" s="85">
        <v>0.77</v>
      </c>
      <c r="C176" s="84">
        <f t="shared" si="87"/>
        <v>0</v>
      </c>
      <c r="D176" s="84">
        <f t="shared" si="87"/>
        <v>0</v>
      </c>
      <c r="E176" s="84">
        <f t="shared" si="87"/>
        <v>0</v>
      </c>
      <c r="F176" s="84">
        <f t="shared" si="87"/>
        <v>0</v>
      </c>
      <c r="G176" s="84">
        <f t="shared" si="87"/>
        <v>0</v>
      </c>
      <c r="H176" s="84">
        <f t="shared" si="87"/>
        <v>0</v>
      </c>
      <c r="I176" s="84">
        <f t="shared" si="87"/>
        <v>0</v>
      </c>
      <c r="J176" s="84">
        <f t="shared" si="87"/>
        <v>0</v>
      </c>
      <c r="K176" s="84">
        <f t="shared" si="87"/>
        <v>0</v>
      </c>
      <c r="L176" s="84">
        <f t="shared" si="87"/>
        <v>0</v>
      </c>
      <c r="M176" s="84">
        <f t="shared" si="88"/>
        <v>0</v>
      </c>
      <c r="N176" s="84">
        <f t="shared" si="88"/>
        <v>0</v>
      </c>
      <c r="O176" s="84">
        <f t="shared" si="88"/>
        <v>0</v>
      </c>
      <c r="P176" s="84">
        <f t="shared" si="88"/>
        <v>0</v>
      </c>
      <c r="Q176" s="84">
        <f t="shared" si="88"/>
        <v>0</v>
      </c>
      <c r="R176" s="84">
        <f t="shared" si="88"/>
        <v>0</v>
      </c>
      <c r="S176" s="84">
        <f t="shared" si="88"/>
        <v>0</v>
      </c>
      <c r="T176" s="84">
        <f t="shared" si="88"/>
        <v>0</v>
      </c>
      <c r="U176" s="84">
        <f t="shared" si="88"/>
        <v>0</v>
      </c>
      <c r="V176" s="84">
        <f t="shared" si="88"/>
        <v>0</v>
      </c>
      <c r="W176" s="84">
        <f t="shared" si="89"/>
        <v>0</v>
      </c>
      <c r="X176" s="84">
        <f t="shared" si="89"/>
        <v>0</v>
      </c>
      <c r="Y176" s="84">
        <f t="shared" si="89"/>
        <v>0</v>
      </c>
      <c r="Z176" s="84">
        <f t="shared" si="89"/>
        <v>0</v>
      </c>
      <c r="AA176" s="84">
        <f t="shared" si="89"/>
        <v>0</v>
      </c>
      <c r="AB176" s="84">
        <f t="shared" si="89"/>
        <v>0</v>
      </c>
      <c r="AC176" s="84">
        <f t="shared" si="89"/>
        <v>0</v>
      </c>
      <c r="AD176" s="84">
        <f t="shared" si="89"/>
        <v>0</v>
      </c>
      <c r="AE176" s="84">
        <f t="shared" si="89"/>
        <v>0</v>
      </c>
      <c r="AF176" s="84">
        <f t="shared" si="89"/>
        <v>0</v>
      </c>
      <c r="AG176" s="84">
        <f t="shared" si="90"/>
        <v>0</v>
      </c>
      <c r="AH176" s="84">
        <f t="shared" si="90"/>
        <v>0</v>
      </c>
      <c r="AI176" s="84">
        <f t="shared" si="90"/>
        <v>0</v>
      </c>
      <c r="AJ176" s="84">
        <f t="shared" si="90"/>
        <v>0</v>
      </c>
      <c r="AK176" s="84">
        <f t="shared" si="90"/>
        <v>0</v>
      </c>
      <c r="AL176" s="84">
        <f t="shared" si="90"/>
        <v>0</v>
      </c>
      <c r="AM176" s="84">
        <f t="shared" si="90"/>
        <v>0</v>
      </c>
      <c r="AN176" s="84">
        <f t="shared" si="90"/>
        <v>0</v>
      </c>
      <c r="AO176" s="84">
        <f t="shared" si="90"/>
        <v>0</v>
      </c>
      <c r="AP176" s="84">
        <f t="shared" si="90"/>
        <v>0</v>
      </c>
      <c r="AQ176" s="84">
        <f t="shared" si="91"/>
        <v>0</v>
      </c>
      <c r="AR176" s="84">
        <f t="shared" si="91"/>
        <v>0</v>
      </c>
      <c r="AS176" s="84">
        <f t="shared" si="91"/>
        <v>0</v>
      </c>
      <c r="AT176" s="84">
        <f t="shared" si="91"/>
        <v>0</v>
      </c>
      <c r="AU176" s="84">
        <f t="shared" si="91"/>
        <v>0</v>
      </c>
      <c r="AV176" s="84">
        <f t="shared" si="91"/>
        <v>0</v>
      </c>
      <c r="AW176" s="84">
        <f t="shared" si="91"/>
        <v>0</v>
      </c>
      <c r="AX176" s="84">
        <f t="shared" si="91"/>
        <v>0</v>
      </c>
      <c r="AY176" s="84">
        <f t="shared" si="91"/>
        <v>0</v>
      </c>
      <c r="AZ176" s="84">
        <f t="shared" si="91"/>
        <v>0</v>
      </c>
    </row>
    <row r="177" spans="1:52" ht="15.75" x14ac:dyDescent="0.25">
      <c r="A177" s="86">
        <v>64</v>
      </c>
      <c r="B177" s="85">
        <v>0.77</v>
      </c>
      <c r="C177" s="84">
        <f t="shared" si="87"/>
        <v>0</v>
      </c>
      <c r="D177" s="84">
        <f t="shared" si="87"/>
        <v>0</v>
      </c>
      <c r="E177" s="84">
        <f t="shared" si="87"/>
        <v>0</v>
      </c>
      <c r="F177" s="84">
        <f t="shared" si="87"/>
        <v>0</v>
      </c>
      <c r="G177" s="84">
        <f t="shared" si="87"/>
        <v>0</v>
      </c>
      <c r="H177" s="84">
        <f t="shared" si="87"/>
        <v>0</v>
      </c>
      <c r="I177" s="84">
        <f t="shared" si="87"/>
        <v>0</v>
      </c>
      <c r="J177" s="84">
        <f t="shared" si="87"/>
        <v>0</v>
      </c>
      <c r="K177" s="84">
        <f t="shared" si="87"/>
        <v>0</v>
      </c>
      <c r="L177" s="84">
        <f t="shared" si="87"/>
        <v>0</v>
      </c>
      <c r="M177" s="84">
        <f t="shared" si="88"/>
        <v>0</v>
      </c>
      <c r="N177" s="84">
        <f t="shared" si="88"/>
        <v>0</v>
      </c>
      <c r="O177" s="84">
        <f t="shared" si="88"/>
        <v>0</v>
      </c>
      <c r="P177" s="84">
        <f t="shared" si="88"/>
        <v>0</v>
      </c>
      <c r="Q177" s="84">
        <f t="shared" si="88"/>
        <v>0</v>
      </c>
      <c r="R177" s="84">
        <f t="shared" si="88"/>
        <v>0</v>
      </c>
      <c r="S177" s="84">
        <f t="shared" si="88"/>
        <v>0</v>
      </c>
      <c r="T177" s="84">
        <f t="shared" si="88"/>
        <v>0</v>
      </c>
      <c r="U177" s="84">
        <f t="shared" si="88"/>
        <v>0</v>
      </c>
      <c r="V177" s="84">
        <f t="shared" si="88"/>
        <v>0</v>
      </c>
      <c r="W177" s="84">
        <f t="shared" si="89"/>
        <v>0</v>
      </c>
      <c r="X177" s="84">
        <f t="shared" si="89"/>
        <v>0</v>
      </c>
      <c r="Y177" s="84">
        <f t="shared" si="89"/>
        <v>0</v>
      </c>
      <c r="Z177" s="84">
        <f t="shared" si="89"/>
        <v>0</v>
      </c>
      <c r="AA177" s="84">
        <f t="shared" si="89"/>
        <v>0</v>
      </c>
      <c r="AB177" s="84">
        <f t="shared" si="89"/>
        <v>0</v>
      </c>
      <c r="AC177" s="84">
        <f t="shared" si="89"/>
        <v>0</v>
      </c>
      <c r="AD177" s="84">
        <f t="shared" si="89"/>
        <v>0</v>
      </c>
      <c r="AE177" s="84">
        <f t="shared" si="89"/>
        <v>0</v>
      </c>
      <c r="AF177" s="84">
        <f t="shared" si="89"/>
        <v>0</v>
      </c>
      <c r="AG177" s="84">
        <f t="shared" si="90"/>
        <v>0</v>
      </c>
      <c r="AH177" s="84">
        <f t="shared" si="90"/>
        <v>0</v>
      </c>
      <c r="AI177" s="84">
        <f t="shared" si="90"/>
        <v>0</v>
      </c>
      <c r="AJ177" s="84">
        <f t="shared" si="90"/>
        <v>0</v>
      </c>
      <c r="AK177" s="84">
        <f t="shared" si="90"/>
        <v>0</v>
      </c>
      <c r="AL177" s="84">
        <f t="shared" si="90"/>
        <v>0</v>
      </c>
      <c r="AM177" s="84">
        <f t="shared" si="90"/>
        <v>0</v>
      </c>
      <c r="AN177" s="84">
        <f t="shared" si="90"/>
        <v>0</v>
      </c>
      <c r="AO177" s="84">
        <f t="shared" si="90"/>
        <v>0</v>
      </c>
      <c r="AP177" s="84">
        <f t="shared" si="90"/>
        <v>0</v>
      </c>
      <c r="AQ177" s="84">
        <f t="shared" si="91"/>
        <v>0</v>
      </c>
      <c r="AR177" s="84">
        <f t="shared" si="91"/>
        <v>0</v>
      </c>
      <c r="AS177" s="84">
        <f t="shared" si="91"/>
        <v>0</v>
      </c>
      <c r="AT177" s="84">
        <f t="shared" si="91"/>
        <v>0</v>
      </c>
      <c r="AU177" s="84">
        <f t="shared" si="91"/>
        <v>0</v>
      </c>
      <c r="AV177" s="84">
        <f t="shared" si="91"/>
        <v>0</v>
      </c>
      <c r="AW177" s="84">
        <f t="shared" si="91"/>
        <v>0</v>
      </c>
      <c r="AX177" s="84">
        <f t="shared" si="91"/>
        <v>0</v>
      </c>
      <c r="AY177" s="84">
        <f t="shared" si="91"/>
        <v>0</v>
      </c>
      <c r="AZ177" s="84">
        <f t="shared" si="91"/>
        <v>0</v>
      </c>
    </row>
    <row r="178" spans="1:52" ht="15.75" x14ac:dyDescent="0.25">
      <c r="A178" s="86">
        <v>65</v>
      </c>
      <c r="B178" s="85">
        <v>0.77</v>
      </c>
      <c r="C178" s="84">
        <f t="shared" si="87"/>
        <v>0</v>
      </c>
      <c r="D178" s="84">
        <f t="shared" si="87"/>
        <v>0</v>
      </c>
      <c r="E178" s="84">
        <f t="shared" si="87"/>
        <v>0</v>
      </c>
      <c r="F178" s="84">
        <f t="shared" si="87"/>
        <v>0</v>
      </c>
      <c r="G178" s="84">
        <f t="shared" si="87"/>
        <v>0</v>
      </c>
      <c r="H178" s="84">
        <f t="shared" si="87"/>
        <v>0</v>
      </c>
      <c r="I178" s="84">
        <f t="shared" si="87"/>
        <v>0</v>
      </c>
      <c r="J178" s="84">
        <f t="shared" si="87"/>
        <v>0</v>
      </c>
      <c r="K178" s="84">
        <f t="shared" si="87"/>
        <v>0</v>
      </c>
      <c r="L178" s="84">
        <f t="shared" si="87"/>
        <v>0</v>
      </c>
      <c r="M178" s="84">
        <f t="shared" si="88"/>
        <v>0</v>
      </c>
      <c r="N178" s="84">
        <f t="shared" si="88"/>
        <v>0</v>
      </c>
      <c r="O178" s="84">
        <f t="shared" si="88"/>
        <v>0</v>
      </c>
      <c r="P178" s="84">
        <f t="shared" si="88"/>
        <v>0</v>
      </c>
      <c r="Q178" s="84">
        <f t="shared" si="88"/>
        <v>0</v>
      </c>
      <c r="R178" s="84">
        <f t="shared" si="88"/>
        <v>0</v>
      </c>
      <c r="S178" s="84">
        <f t="shared" si="88"/>
        <v>0</v>
      </c>
      <c r="T178" s="84">
        <f t="shared" si="88"/>
        <v>0</v>
      </c>
      <c r="U178" s="84">
        <f t="shared" si="88"/>
        <v>0</v>
      </c>
      <c r="V178" s="84">
        <f t="shared" si="88"/>
        <v>0</v>
      </c>
      <c r="W178" s="84">
        <f t="shared" si="89"/>
        <v>0</v>
      </c>
      <c r="X178" s="84">
        <f t="shared" si="89"/>
        <v>0</v>
      </c>
      <c r="Y178" s="84">
        <f t="shared" si="89"/>
        <v>0</v>
      </c>
      <c r="Z178" s="84">
        <f t="shared" si="89"/>
        <v>0</v>
      </c>
      <c r="AA178" s="84">
        <f t="shared" si="89"/>
        <v>0</v>
      </c>
      <c r="AB178" s="84">
        <f t="shared" si="89"/>
        <v>0</v>
      </c>
      <c r="AC178" s="84">
        <f t="shared" si="89"/>
        <v>0</v>
      </c>
      <c r="AD178" s="84">
        <f t="shared" si="89"/>
        <v>0</v>
      </c>
      <c r="AE178" s="84">
        <f t="shared" si="89"/>
        <v>0</v>
      </c>
      <c r="AF178" s="84">
        <f t="shared" si="89"/>
        <v>0</v>
      </c>
      <c r="AG178" s="84">
        <f t="shared" si="90"/>
        <v>0</v>
      </c>
      <c r="AH178" s="84">
        <f t="shared" si="90"/>
        <v>0</v>
      </c>
      <c r="AI178" s="84">
        <f t="shared" si="90"/>
        <v>0</v>
      </c>
      <c r="AJ178" s="84">
        <f t="shared" si="90"/>
        <v>0</v>
      </c>
      <c r="AK178" s="84">
        <f t="shared" si="90"/>
        <v>0</v>
      </c>
      <c r="AL178" s="84">
        <f t="shared" si="90"/>
        <v>0</v>
      </c>
      <c r="AM178" s="84">
        <f t="shared" si="90"/>
        <v>0</v>
      </c>
      <c r="AN178" s="84">
        <f t="shared" si="90"/>
        <v>0</v>
      </c>
      <c r="AO178" s="84">
        <f t="shared" si="90"/>
        <v>0</v>
      </c>
      <c r="AP178" s="84">
        <f t="shared" si="90"/>
        <v>0</v>
      </c>
      <c r="AQ178" s="84">
        <f t="shared" si="91"/>
        <v>0</v>
      </c>
      <c r="AR178" s="84">
        <f t="shared" si="91"/>
        <v>0</v>
      </c>
      <c r="AS178" s="84">
        <f t="shared" si="91"/>
        <v>0</v>
      </c>
      <c r="AT178" s="84">
        <f t="shared" si="91"/>
        <v>0</v>
      </c>
      <c r="AU178" s="84">
        <f t="shared" si="91"/>
        <v>0</v>
      </c>
      <c r="AV178" s="84">
        <f t="shared" si="91"/>
        <v>0</v>
      </c>
      <c r="AW178" s="84">
        <f t="shared" si="91"/>
        <v>0</v>
      </c>
      <c r="AX178" s="84">
        <f t="shared" si="91"/>
        <v>0</v>
      </c>
      <c r="AY178" s="84">
        <f t="shared" si="91"/>
        <v>0</v>
      </c>
      <c r="AZ178" s="84">
        <f t="shared" si="91"/>
        <v>0</v>
      </c>
    </row>
    <row r="179" spans="1:52" ht="15.75" x14ac:dyDescent="0.25">
      <c r="A179" s="86">
        <v>66</v>
      </c>
      <c r="B179" s="85">
        <v>0.77</v>
      </c>
      <c r="C179" s="84">
        <f t="shared" si="87"/>
        <v>0</v>
      </c>
      <c r="D179" s="84">
        <f t="shared" si="87"/>
        <v>0</v>
      </c>
      <c r="E179" s="84">
        <f t="shared" si="87"/>
        <v>0</v>
      </c>
      <c r="F179" s="84">
        <f t="shared" si="87"/>
        <v>0</v>
      </c>
      <c r="G179" s="84">
        <f t="shared" si="87"/>
        <v>0</v>
      </c>
      <c r="H179" s="84">
        <f t="shared" si="87"/>
        <v>0</v>
      </c>
      <c r="I179" s="84">
        <f t="shared" si="87"/>
        <v>0</v>
      </c>
      <c r="J179" s="84">
        <f t="shared" si="87"/>
        <v>0</v>
      </c>
      <c r="K179" s="84">
        <f t="shared" si="87"/>
        <v>0</v>
      </c>
      <c r="L179" s="84">
        <f t="shared" si="87"/>
        <v>0</v>
      </c>
      <c r="M179" s="84">
        <f t="shared" si="88"/>
        <v>0</v>
      </c>
      <c r="N179" s="84">
        <f t="shared" si="88"/>
        <v>0</v>
      </c>
      <c r="O179" s="84">
        <f t="shared" si="88"/>
        <v>0</v>
      </c>
      <c r="P179" s="84">
        <f t="shared" si="88"/>
        <v>0</v>
      </c>
      <c r="Q179" s="84">
        <f t="shared" si="88"/>
        <v>0</v>
      </c>
      <c r="R179" s="84">
        <f t="shared" si="88"/>
        <v>0</v>
      </c>
      <c r="S179" s="84">
        <f t="shared" si="88"/>
        <v>0</v>
      </c>
      <c r="T179" s="84">
        <f t="shared" si="88"/>
        <v>0</v>
      </c>
      <c r="U179" s="84">
        <f t="shared" si="88"/>
        <v>0</v>
      </c>
      <c r="V179" s="84">
        <f t="shared" si="88"/>
        <v>0</v>
      </c>
      <c r="W179" s="84">
        <f t="shared" si="89"/>
        <v>0</v>
      </c>
      <c r="X179" s="84">
        <f t="shared" si="89"/>
        <v>0</v>
      </c>
      <c r="Y179" s="84">
        <f t="shared" si="89"/>
        <v>0</v>
      </c>
      <c r="Z179" s="84">
        <f t="shared" si="89"/>
        <v>0</v>
      </c>
      <c r="AA179" s="84">
        <f t="shared" si="89"/>
        <v>0</v>
      </c>
      <c r="AB179" s="84">
        <f t="shared" si="89"/>
        <v>0</v>
      </c>
      <c r="AC179" s="84">
        <f t="shared" si="89"/>
        <v>0</v>
      </c>
      <c r="AD179" s="84">
        <f t="shared" si="89"/>
        <v>0</v>
      </c>
      <c r="AE179" s="84">
        <f t="shared" si="89"/>
        <v>0</v>
      </c>
      <c r="AF179" s="84">
        <f t="shared" si="89"/>
        <v>0</v>
      </c>
      <c r="AG179" s="84">
        <f t="shared" si="90"/>
        <v>0</v>
      </c>
      <c r="AH179" s="84">
        <f t="shared" si="90"/>
        <v>0</v>
      </c>
      <c r="AI179" s="84">
        <f t="shared" si="90"/>
        <v>0</v>
      </c>
      <c r="AJ179" s="84">
        <f t="shared" si="90"/>
        <v>0</v>
      </c>
      <c r="AK179" s="84">
        <f t="shared" si="90"/>
        <v>0</v>
      </c>
      <c r="AL179" s="84">
        <f t="shared" si="90"/>
        <v>0</v>
      </c>
      <c r="AM179" s="84">
        <f t="shared" si="90"/>
        <v>0</v>
      </c>
      <c r="AN179" s="84">
        <f t="shared" si="90"/>
        <v>0</v>
      </c>
      <c r="AO179" s="84">
        <f t="shared" si="90"/>
        <v>0</v>
      </c>
      <c r="AP179" s="84">
        <f t="shared" si="90"/>
        <v>0</v>
      </c>
      <c r="AQ179" s="84">
        <f t="shared" si="91"/>
        <v>0</v>
      </c>
      <c r="AR179" s="84">
        <f t="shared" si="91"/>
        <v>0</v>
      </c>
      <c r="AS179" s="84">
        <f t="shared" si="91"/>
        <v>0</v>
      </c>
      <c r="AT179" s="84">
        <f t="shared" si="91"/>
        <v>0</v>
      </c>
      <c r="AU179" s="84">
        <f t="shared" si="91"/>
        <v>0</v>
      </c>
      <c r="AV179" s="84">
        <f t="shared" si="91"/>
        <v>0</v>
      </c>
      <c r="AW179" s="84">
        <f t="shared" si="91"/>
        <v>0</v>
      </c>
      <c r="AX179" s="84">
        <f t="shared" si="91"/>
        <v>0</v>
      </c>
      <c r="AY179" s="84">
        <f t="shared" si="91"/>
        <v>0</v>
      </c>
      <c r="AZ179" s="84">
        <f t="shared" si="91"/>
        <v>0</v>
      </c>
    </row>
    <row r="180" spans="1:52" ht="15.75" x14ac:dyDescent="0.25">
      <c r="A180" s="86">
        <v>67</v>
      </c>
      <c r="B180" s="85">
        <v>0.77</v>
      </c>
      <c r="C180" s="84">
        <f t="shared" si="87"/>
        <v>0</v>
      </c>
      <c r="D180" s="84">
        <f t="shared" si="87"/>
        <v>0</v>
      </c>
      <c r="E180" s="84">
        <f t="shared" si="87"/>
        <v>0</v>
      </c>
      <c r="F180" s="84">
        <f t="shared" si="87"/>
        <v>0</v>
      </c>
      <c r="G180" s="84">
        <f t="shared" si="87"/>
        <v>0</v>
      </c>
      <c r="H180" s="84">
        <f t="shared" si="87"/>
        <v>0</v>
      </c>
      <c r="I180" s="84">
        <f t="shared" si="87"/>
        <v>0</v>
      </c>
      <c r="J180" s="84">
        <f t="shared" si="87"/>
        <v>0</v>
      </c>
      <c r="K180" s="84">
        <f t="shared" si="87"/>
        <v>0</v>
      </c>
      <c r="L180" s="84">
        <f t="shared" si="87"/>
        <v>0</v>
      </c>
      <c r="M180" s="84">
        <f t="shared" si="88"/>
        <v>0</v>
      </c>
      <c r="N180" s="84">
        <f t="shared" si="88"/>
        <v>0</v>
      </c>
      <c r="O180" s="84">
        <f t="shared" si="88"/>
        <v>0</v>
      </c>
      <c r="P180" s="84">
        <f t="shared" si="88"/>
        <v>0</v>
      </c>
      <c r="Q180" s="84">
        <f t="shared" si="88"/>
        <v>0</v>
      </c>
      <c r="R180" s="84">
        <f t="shared" si="88"/>
        <v>0</v>
      </c>
      <c r="S180" s="84">
        <f t="shared" si="88"/>
        <v>0</v>
      </c>
      <c r="T180" s="84">
        <f t="shared" si="88"/>
        <v>0</v>
      </c>
      <c r="U180" s="84">
        <f t="shared" si="88"/>
        <v>0</v>
      </c>
      <c r="V180" s="84">
        <f t="shared" si="88"/>
        <v>0</v>
      </c>
      <c r="W180" s="84">
        <f t="shared" si="89"/>
        <v>0</v>
      </c>
      <c r="X180" s="84">
        <f t="shared" si="89"/>
        <v>0</v>
      </c>
      <c r="Y180" s="84">
        <f t="shared" si="89"/>
        <v>0</v>
      </c>
      <c r="Z180" s="84">
        <f t="shared" si="89"/>
        <v>0</v>
      </c>
      <c r="AA180" s="84">
        <f t="shared" si="89"/>
        <v>0</v>
      </c>
      <c r="AB180" s="84">
        <f t="shared" si="89"/>
        <v>0</v>
      </c>
      <c r="AC180" s="84">
        <f t="shared" si="89"/>
        <v>0</v>
      </c>
      <c r="AD180" s="84">
        <f t="shared" si="89"/>
        <v>0</v>
      </c>
      <c r="AE180" s="84">
        <f t="shared" si="89"/>
        <v>0</v>
      </c>
      <c r="AF180" s="84">
        <f t="shared" si="89"/>
        <v>0</v>
      </c>
      <c r="AG180" s="84">
        <f t="shared" si="90"/>
        <v>0</v>
      </c>
      <c r="AH180" s="84">
        <f t="shared" si="90"/>
        <v>0</v>
      </c>
      <c r="AI180" s="84">
        <f t="shared" si="90"/>
        <v>0</v>
      </c>
      <c r="AJ180" s="84">
        <f t="shared" si="90"/>
        <v>0</v>
      </c>
      <c r="AK180" s="84">
        <f t="shared" si="90"/>
        <v>0</v>
      </c>
      <c r="AL180" s="84">
        <f t="shared" si="90"/>
        <v>0</v>
      </c>
      <c r="AM180" s="84">
        <f t="shared" si="90"/>
        <v>0</v>
      </c>
      <c r="AN180" s="84">
        <f t="shared" si="90"/>
        <v>0</v>
      </c>
      <c r="AO180" s="84">
        <f t="shared" si="90"/>
        <v>0</v>
      </c>
      <c r="AP180" s="84">
        <f t="shared" si="90"/>
        <v>0</v>
      </c>
      <c r="AQ180" s="84">
        <f t="shared" si="91"/>
        <v>0</v>
      </c>
      <c r="AR180" s="84">
        <f t="shared" si="91"/>
        <v>0</v>
      </c>
      <c r="AS180" s="84">
        <f t="shared" si="91"/>
        <v>0</v>
      </c>
      <c r="AT180" s="84">
        <f t="shared" si="91"/>
        <v>0</v>
      </c>
      <c r="AU180" s="84">
        <f t="shared" si="91"/>
        <v>0</v>
      </c>
      <c r="AV180" s="84">
        <f t="shared" si="91"/>
        <v>0</v>
      </c>
      <c r="AW180" s="84">
        <f t="shared" si="91"/>
        <v>0</v>
      </c>
      <c r="AX180" s="84">
        <f t="shared" si="91"/>
        <v>0</v>
      </c>
      <c r="AY180" s="84">
        <f t="shared" si="91"/>
        <v>0</v>
      </c>
      <c r="AZ180" s="84">
        <f t="shared" si="91"/>
        <v>0</v>
      </c>
    </row>
    <row r="181" spans="1:52" ht="15.75" x14ac:dyDescent="0.25">
      <c r="A181" s="86">
        <v>68</v>
      </c>
      <c r="B181" s="85">
        <v>0.77</v>
      </c>
      <c r="C181" s="84">
        <f t="shared" si="87"/>
        <v>0</v>
      </c>
      <c r="D181" s="84">
        <f t="shared" si="87"/>
        <v>0</v>
      </c>
      <c r="E181" s="84">
        <f t="shared" si="87"/>
        <v>0</v>
      </c>
      <c r="F181" s="84">
        <f t="shared" si="87"/>
        <v>0</v>
      </c>
      <c r="G181" s="84">
        <f t="shared" si="87"/>
        <v>0</v>
      </c>
      <c r="H181" s="84">
        <f t="shared" si="87"/>
        <v>0</v>
      </c>
      <c r="I181" s="84">
        <f t="shared" si="87"/>
        <v>0</v>
      </c>
      <c r="J181" s="84">
        <f t="shared" si="87"/>
        <v>0</v>
      </c>
      <c r="K181" s="84">
        <f t="shared" si="87"/>
        <v>0</v>
      </c>
      <c r="L181" s="84">
        <f t="shared" si="87"/>
        <v>0</v>
      </c>
      <c r="M181" s="84">
        <f t="shared" si="88"/>
        <v>0</v>
      </c>
      <c r="N181" s="84">
        <f t="shared" si="88"/>
        <v>0</v>
      </c>
      <c r="O181" s="84">
        <f t="shared" si="88"/>
        <v>0</v>
      </c>
      <c r="P181" s="84">
        <f t="shared" si="88"/>
        <v>0</v>
      </c>
      <c r="Q181" s="84">
        <f t="shared" si="88"/>
        <v>0</v>
      </c>
      <c r="R181" s="84">
        <f t="shared" si="88"/>
        <v>0</v>
      </c>
      <c r="S181" s="84">
        <f t="shared" si="88"/>
        <v>0</v>
      </c>
      <c r="T181" s="84">
        <f t="shared" si="88"/>
        <v>0</v>
      </c>
      <c r="U181" s="84">
        <f t="shared" si="88"/>
        <v>0</v>
      </c>
      <c r="V181" s="84">
        <f t="shared" si="88"/>
        <v>0</v>
      </c>
      <c r="W181" s="84">
        <f t="shared" si="89"/>
        <v>0</v>
      </c>
      <c r="X181" s="84">
        <f t="shared" si="89"/>
        <v>0</v>
      </c>
      <c r="Y181" s="84">
        <f t="shared" si="89"/>
        <v>0</v>
      </c>
      <c r="Z181" s="84">
        <f t="shared" si="89"/>
        <v>0</v>
      </c>
      <c r="AA181" s="84">
        <f t="shared" si="89"/>
        <v>0</v>
      </c>
      <c r="AB181" s="84">
        <f t="shared" si="89"/>
        <v>0</v>
      </c>
      <c r="AC181" s="84">
        <f t="shared" si="89"/>
        <v>0</v>
      </c>
      <c r="AD181" s="84">
        <f t="shared" si="89"/>
        <v>0</v>
      </c>
      <c r="AE181" s="84">
        <f t="shared" si="89"/>
        <v>0</v>
      </c>
      <c r="AF181" s="84">
        <f t="shared" si="89"/>
        <v>0</v>
      </c>
      <c r="AG181" s="84">
        <f t="shared" si="90"/>
        <v>0</v>
      </c>
      <c r="AH181" s="84">
        <f t="shared" si="90"/>
        <v>0</v>
      </c>
      <c r="AI181" s="84">
        <f t="shared" si="90"/>
        <v>0</v>
      </c>
      <c r="AJ181" s="84">
        <f t="shared" si="90"/>
        <v>0</v>
      </c>
      <c r="AK181" s="84">
        <f t="shared" si="90"/>
        <v>0</v>
      </c>
      <c r="AL181" s="84">
        <f t="shared" si="90"/>
        <v>0</v>
      </c>
      <c r="AM181" s="84">
        <f t="shared" si="90"/>
        <v>0</v>
      </c>
      <c r="AN181" s="84">
        <f t="shared" si="90"/>
        <v>0</v>
      </c>
      <c r="AO181" s="84">
        <f t="shared" si="90"/>
        <v>0</v>
      </c>
      <c r="AP181" s="84">
        <f t="shared" si="90"/>
        <v>0</v>
      </c>
      <c r="AQ181" s="84">
        <f t="shared" si="91"/>
        <v>0</v>
      </c>
      <c r="AR181" s="84">
        <f t="shared" si="91"/>
        <v>0</v>
      </c>
      <c r="AS181" s="84">
        <f t="shared" si="91"/>
        <v>0</v>
      </c>
      <c r="AT181" s="84">
        <f t="shared" si="91"/>
        <v>0</v>
      </c>
      <c r="AU181" s="84">
        <f t="shared" si="91"/>
        <v>0</v>
      </c>
      <c r="AV181" s="84">
        <f t="shared" si="91"/>
        <v>0</v>
      </c>
      <c r="AW181" s="84">
        <f t="shared" si="91"/>
        <v>0</v>
      </c>
      <c r="AX181" s="84">
        <f t="shared" si="91"/>
        <v>0</v>
      </c>
      <c r="AY181" s="84">
        <f t="shared" si="91"/>
        <v>0</v>
      </c>
      <c r="AZ181" s="84">
        <f t="shared" si="91"/>
        <v>0</v>
      </c>
    </row>
    <row r="182" spans="1:52" ht="15.75" x14ac:dyDescent="0.25">
      <c r="A182" s="86">
        <v>69</v>
      </c>
      <c r="B182" s="85">
        <v>0.77</v>
      </c>
      <c r="C182" s="84">
        <f t="shared" si="87"/>
        <v>0</v>
      </c>
      <c r="D182" s="84">
        <f t="shared" si="87"/>
        <v>0</v>
      </c>
      <c r="E182" s="84">
        <f t="shared" si="87"/>
        <v>0</v>
      </c>
      <c r="F182" s="84">
        <f t="shared" si="87"/>
        <v>0</v>
      </c>
      <c r="G182" s="84">
        <f t="shared" si="87"/>
        <v>0</v>
      </c>
      <c r="H182" s="84">
        <f t="shared" si="87"/>
        <v>0</v>
      </c>
      <c r="I182" s="84">
        <f t="shared" si="87"/>
        <v>0</v>
      </c>
      <c r="J182" s="84">
        <f t="shared" si="87"/>
        <v>0</v>
      </c>
      <c r="K182" s="84">
        <f t="shared" si="87"/>
        <v>0</v>
      </c>
      <c r="L182" s="84">
        <f t="shared" si="87"/>
        <v>0</v>
      </c>
      <c r="M182" s="84">
        <f t="shared" si="88"/>
        <v>0</v>
      </c>
      <c r="N182" s="84">
        <f t="shared" si="88"/>
        <v>0</v>
      </c>
      <c r="O182" s="84">
        <f t="shared" si="88"/>
        <v>0</v>
      </c>
      <c r="P182" s="84">
        <f t="shared" si="88"/>
        <v>0</v>
      </c>
      <c r="Q182" s="84">
        <f t="shared" si="88"/>
        <v>0</v>
      </c>
      <c r="R182" s="84">
        <f t="shared" si="88"/>
        <v>0</v>
      </c>
      <c r="S182" s="84">
        <f t="shared" si="88"/>
        <v>0</v>
      </c>
      <c r="T182" s="84">
        <f t="shared" si="88"/>
        <v>0</v>
      </c>
      <c r="U182" s="84">
        <f t="shared" si="88"/>
        <v>0</v>
      </c>
      <c r="V182" s="84">
        <f t="shared" si="88"/>
        <v>0</v>
      </c>
      <c r="W182" s="84">
        <f t="shared" si="89"/>
        <v>0</v>
      </c>
      <c r="X182" s="84">
        <f t="shared" si="89"/>
        <v>0</v>
      </c>
      <c r="Y182" s="84">
        <f t="shared" si="89"/>
        <v>0</v>
      </c>
      <c r="Z182" s="84">
        <f t="shared" si="89"/>
        <v>0</v>
      </c>
      <c r="AA182" s="84">
        <f t="shared" si="89"/>
        <v>0</v>
      </c>
      <c r="AB182" s="84">
        <f t="shared" si="89"/>
        <v>0</v>
      </c>
      <c r="AC182" s="84">
        <f t="shared" si="89"/>
        <v>0</v>
      </c>
      <c r="AD182" s="84">
        <f t="shared" si="89"/>
        <v>0</v>
      </c>
      <c r="AE182" s="84">
        <f t="shared" si="89"/>
        <v>0</v>
      </c>
      <c r="AF182" s="84">
        <f t="shared" si="89"/>
        <v>0</v>
      </c>
      <c r="AG182" s="84">
        <f t="shared" si="90"/>
        <v>0</v>
      </c>
      <c r="AH182" s="84">
        <f t="shared" si="90"/>
        <v>0</v>
      </c>
      <c r="AI182" s="84">
        <f t="shared" si="90"/>
        <v>0</v>
      </c>
      <c r="AJ182" s="84">
        <f t="shared" si="90"/>
        <v>0</v>
      </c>
      <c r="AK182" s="84">
        <f t="shared" si="90"/>
        <v>0</v>
      </c>
      <c r="AL182" s="84">
        <f t="shared" si="90"/>
        <v>0</v>
      </c>
      <c r="AM182" s="84">
        <f t="shared" si="90"/>
        <v>0</v>
      </c>
      <c r="AN182" s="84">
        <f t="shared" si="90"/>
        <v>0</v>
      </c>
      <c r="AO182" s="84">
        <f t="shared" si="90"/>
        <v>0</v>
      </c>
      <c r="AP182" s="84">
        <f t="shared" si="90"/>
        <v>0</v>
      </c>
      <c r="AQ182" s="84">
        <f t="shared" si="91"/>
        <v>0</v>
      </c>
      <c r="AR182" s="84">
        <f t="shared" si="91"/>
        <v>0</v>
      </c>
      <c r="AS182" s="84">
        <f t="shared" si="91"/>
        <v>0</v>
      </c>
      <c r="AT182" s="84">
        <f t="shared" si="91"/>
        <v>0</v>
      </c>
      <c r="AU182" s="84">
        <f t="shared" si="91"/>
        <v>0</v>
      </c>
      <c r="AV182" s="84">
        <f t="shared" si="91"/>
        <v>0</v>
      </c>
      <c r="AW182" s="84">
        <f t="shared" si="91"/>
        <v>0</v>
      </c>
      <c r="AX182" s="84">
        <f t="shared" si="91"/>
        <v>0</v>
      </c>
      <c r="AY182" s="84">
        <f t="shared" si="91"/>
        <v>0</v>
      </c>
      <c r="AZ182" s="84">
        <f t="shared" si="91"/>
        <v>0</v>
      </c>
    </row>
    <row r="183" spans="1:52" ht="15.75" x14ac:dyDescent="0.25">
      <c r="A183" s="86">
        <v>70</v>
      </c>
      <c r="B183" s="85">
        <v>0.77</v>
      </c>
      <c r="C183" s="84">
        <f t="shared" ref="C183:L192" si="92">IF(( (ABS(ABS(C$10)-$A183)))&lt;1,$B183,0)</f>
        <v>0</v>
      </c>
      <c r="D183" s="84">
        <f t="shared" si="92"/>
        <v>0</v>
      </c>
      <c r="E183" s="84">
        <f t="shared" si="92"/>
        <v>0</v>
      </c>
      <c r="F183" s="84">
        <f t="shared" si="92"/>
        <v>0</v>
      </c>
      <c r="G183" s="84">
        <f t="shared" si="92"/>
        <v>0</v>
      </c>
      <c r="H183" s="84">
        <f t="shared" si="92"/>
        <v>0</v>
      </c>
      <c r="I183" s="84">
        <f t="shared" si="92"/>
        <v>0</v>
      </c>
      <c r="J183" s="84">
        <f t="shared" si="92"/>
        <v>0</v>
      </c>
      <c r="K183" s="84">
        <f t="shared" si="92"/>
        <v>0</v>
      </c>
      <c r="L183" s="84">
        <f t="shared" si="92"/>
        <v>0</v>
      </c>
      <c r="M183" s="84">
        <f t="shared" ref="M183:V192" si="93">IF(( (ABS(ABS(M$10)-$A183)))&lt;1,$B183,0)</f>
        <v>0</v>
      </c>
      <c r="N183" s="84">
        <f t="shared" si="93"/>
        <v>0</v>
      </c>
      <c r="O183" s="84">
        <f t="shared" si="93"/>
        <v>0</v>
      </c>
      <c r="P183" s="84">
        <f t="shared" si="93"/>
        <v>0</v>
      </c>
      <c r="Q183" s="84">
        <f t="shared" si="93"/>
        <v>0</v>
      </c>
      <c r="R183" s="84">
        <f t="shared" si="93"/>
        <v>0</v>
      </c>
      <c r="S183" s="84">
        <f t="shared" si="93"/>
        <v>0</v>
      </c>
      <c r="T183" s="84">
        <f t="shared" si="93"/>
        <v>0</v>
      </c>
      <c r="U183" s="84">
        <f t="shared" si="93"/>
        <v>0</v>
      </c>
      <c r="V183" s="84">
        <f t="shared" si="93"/>
        <v>0</v>
      </c>
      <c r="W183" s="84">
        <f t="shared" ref="W183:AF192" si="94">IF(( (ABS(ABS(W$10)-$A183)))&lt;1,$B183,0)</f>
        <v>0</v>
      </c>
      <c r="X183" s="84">
        <f t="shared" si="94"/>
        <v>0</v>
      </c>
      <c r="Y183" s="84">
        <f t="shared" si="94"/>
        <v>0</v>
      </c>
      <c r="Z183" s="84">
        <f t="shared" si="94"/>
        <v>0</v>
      </c>
      <c r="AA183" s="84">
        <f t="shared" si="94"/>
        <v>0</v>
      </c>
      <c r="AB183" s="84">
        <f t="shared" si="94"/>
        <v>0</v>
      </c>
      <c r="AC183" s="84">
        <f t="shared" si="94"/>
        <v>0</v>
      </c>
      <c r="AD183" s="84">
        <f t="shared" si="94"/>
        <v>0</v>
      </c>
      <c r="AE183" s="84">
        <f t="shared" si="94"/>
        <v>0</v>
      </c>
      <c r="AF183" s="84">
        <f t="shared" si="94"/>
        <v>0</v>
      </c>
      <c r="AG183" s="84">
        <f t="shared" ref="AG183:AP192" si="95">IF(( (ABS(ABS(AG$10)-$A183)))&lt;1,$B183,0)</f>
        <v>0</v>
      </c>
      <c r="AH183" s="84">
        <f t="shared" si="95"/>
        <v>0</v>
      </c>
      <c r="AI183" s="84">
        <f t="shared" si="95"/>
        <v>0</v>
      </c>
      <c r="AJ183" s="84">
        <f t="shared" si="95"/>
        <v>0</v>
      </c>
      <c r="AK183" s="84">
        <f t="shared" si="95"/>
        <v>0</v>
      </c>
      <c r="AL183" s="84">
        <f t="shared" si="95"/>
        <v>0</v>
      </c>
      <c r="AM183" s="84">
        <f t="shared" si="95"/>
        <v>0</v>
      </c>
      <c r="AN183" s="84">
        <f t="shared" si="95"/>
        <v>0</v>
      </c>
      <c r="AO183" s="84">
        <f t="shared" si="95"/>
        <v>0</v>
      </c>
      <c r="AP183" s="84">
        <f t="shared" si="95"/>
        <v>0</v>
      </c>
      <c r="AQ183" s="84">
        <f t="shared" ref="AQ183:AZ192" si="96">IF(( (ABS(ABS(AQ$10)-$A183)))&lt;1,$B183,0)</f>
        <v>0</v>
      </c>
      <c r="AR183" s="84">
        <f t="shared" si="96"/>
        <v>0</v>
      </c>
      <c r="AS183" s="84">
        <f t="shared" si="96"/>
        <v>0</v>
      </c>
      <c r="AT183" s="84">
        <f t="shared" si="96"/>
        <v>0</v>
      </c>
      <c r="AU183" s="84">
        <f t="shared" si="96"/>
        <v>0</v>
      </c>
      <c r="AV183" s="84">
        <f t="shared" si="96"/>
        <v>0</v>
      </c>
      <c r="AW183" s="84">
        <f t="shared" si="96"/>
        <v>0</v>
      </c>
      <c r="AX183" s="84">
        <f t="shared" si="96"/>
        <v>0</v>
      </c>
      <c r="AY183" s="84">
        <f t="shared" si="96"/>
        <v>0</v>
      </c>
      <c r="AZ183" s="84">
        <f t="shared" si="96"/>
        <v>0</v>
      </c>
    </row>
    <row r="184" spans="1:52" ht="15.75" x14ac:dyDescent="0.25">
      <c r="A184" s="86">
        <v>71</v>
      </c>
      <c r="B184" s="85">
        <v>0.77</v>
      </c>
      <c r="C184" s="84">
        <f t="shared" si="92"/>
        <v>0</v>
      </c>
      <c r="D184" s="84">
        <f t="shared" si="92"/>
        <v>0</v>
      </c>
      <c r="E184" s="84">
        <f t="shared" si="92"/>
        <v>0</v>
      </c>
      <c r="F184" s="84">
        <f t="shared" si="92"/>
        <v>0</v>
      </c>
      <c r="G184" s="84">
        <f t="shared" si="92"/>
        <v>0</v>
      </c>
      <c r="H184" s="84">
        <f t="shared" si="92"/>
        <v>0</v>
      </c>
      <c r="I184" s="84">
        <f t="shared" si="92"/>
        <v>0</v>
      </c>
      <c r="J184" s="84">
        <f t="shared" si="92"/>
        <v>0</v>
      </c>
      <c r="K184" s="84">
        <f t="shared" si="92"/>
        <v>0</v>
      </c>
      <c r="L184" s="84">
        <f t="shared" si="92"/>
        <v>0</v>
      </c>
      <c r="M184" s="84">
        <f t="shared" si="93"/>
        <v>0</v>
      </c>
      <c r="N184" s="84">
        <f t="shared" si="93"/>
        <v>0</v>
      </c>
      <c r="O184" s="84">
        <f t="shared" si="93"/>
        <v>0</v>
      </c>
      <c r="P184" s="84">
        <f t="shared" si="93"/>
        <v>0</v>
      </c>
      <c r="Q184" s="84">
        <f t="shared" si="93"/>
        <v>0</v>
      </c>
      <c r="R184" s="84">
        <f t="shared" si="93"/>
        <v>0</v>
      </c>
      <c r="S184" s="84">
        <f t="shared" si="93"/>
        <v>0</v>
      </c>
      <c r="T184" s="84">
        <f t="shared" si="93"/>
        <v>0</v>
      </c>
      <c r="U184" s="84">
        <f t="shared" si="93"/>
        <v>0</v>
      </c>
      <c r="V184" s="84">
        <f t="shared" si="93"/>
        <v>0</v>
      </c>
      <c r="W184" s="84">
        <f t="shared" si="94"/>
        <v>0</v>
      </c>
      <c r="X184" s="84">
        <f t="shared" si="94"/>
        <v>0</v>
      </c>
      <c r="Y184" s="84">
        <f t="shared" si="94"/>
        <v>0</v>
      </c>
      <c r="Z184" s="84">
        <f t="shared" si="94"/>
        <v>0</v>
      </c>
      <c r="AA184" s="84">
        <f t="shared" si="94"/>
        <v>0</v>
      </c>
      <c r="AB184" s="84">
        <f t="shared" si="94"/>
        <v>0</v>
      </c>
      <c r="AC184" s="84">
        <f t="shared" si="94"/>
        <v>0</v>
      </c>
      <c r="AD184" s="84">
        <f t="shared" si="94"/>
        <v>0</v>
      </c>
      <c r="AE184" s="84">
        <f t="shared" si="94"/>
        <v>0</v>
      </c>
      <c r="AF184" s="84">
        <f t="shared" si="94"/>
        <v>0</v>
      </c>
      <c r="AG184" s="84">
        <f t="shared" si="95"/>
        <v>0</v>
      </c>
      <c r="AH184" s="84">
        <f t="shared" si="95"/>
        <v>0</v>
      </c>
      <c r="AI184" s="84">
        <f t="shared" si="95"/>
        <v>0</v>
      </c>
      <c r="AJ184" s="84">
        <f t="shared" si="95"/>
        <v>0</v>
      </c>
      <c r="AK184" s="84">
        <f t="shared" si="95"/>
        <v>0</v>
      </c>
      <c r="AL184" s="84">
        <f t="shared" si="95"/>
        <v>0</v>
      </c>
      <c r="AM184" s="84">
        <f t="shared" si="95"/>
        <v>0</v>
      </c>
      <c r="AN184" s="84">
        <f t="shared" si="95"/>
        <v>0</v>
      </c>
      <c r="AO184" s="84">
        <f t="shared" si="95"/>
        <v>0</v>
      </c>
      <c r="AP184" s="84">
        <f t="shared" si="95"/>
        <v>0</v>
      </c>
      <c r="AQ184" s="84">
        <f t="shared" si="96"/>
        <v>0</v>
      </c>
      <c r="AR184" s="84">
        <f t="shared" si="96"/>
        <v>0</v>
      </c>
      <c r="AS184" s="84">
        <f t="shared" si="96"/>
        <v>0</v>
      </c>
      <c r="AT184" s="84">
        <f t="shared" si="96"/>
        <v>0</v>
      </c>
      <c r="AU184" s="84">
        <f t="shared" si="96"/>
        <v>0</v>
      </c>
      <c r="AV184" s="84">
        <f t="shared" si="96"/>
        <v>0</v>
      </c>
      <c r="AW184" s="84">
        <f t="shared" si="96"/>
        <v>0</v>
      </c>
      <c r="AX184" s="84">
        <f t="shared" si="96"/>
        <v>0</v>
      </c>
      <c r="AY184" s="84">
        <f t="shared" si="96"/>
        <v>0</v>
      </c>
      <c r="AZ184" s="84">
        <f t="shared" si="96"/>
        <v>0</v>
      </c>
    </row>
    <row r="185" spans="1:52" ht="15.75" x14ac:dyDescent="0.25">
      <c r="A185" s="86">
        <v>72</v>
      </c>
      <c r="B185" s="85">
        <v>0.77</v>
      </c>
      <c r="C185" s="84">
        <f t="shared" si="92"/>
        <v>0</v>
      </c>
      <c r="D185" s="84">
        <f t="shared" si="92"/>
        <v>0</v>
      </c>
      <c r="E185" s="84">
        <f t="shared" si="92"/>
        <v>0</v>
      </c>
      <c r="F185" s="84">
        <f t="shared" si="92"/>
        <v>0</v>
      </c>
      <c r="G185" s="84">
        <f t="shared" si="92"/>
        <v>0</v>
      </c>
      <c r="H185" s="84">
        <f t="shared" si="92"/>
        <v>0</v>
      </c>
      <c r="I185" s="84">
        <f t="shared" si="92"/>
        <v>0</v>
      </c>
      <c r="J185" s="84">
        <f t="shared" si="92"/>
        <v>0</v>
      </c>
      <c r="K185" s="84">
        <f t="shared" si="92"/>
        <v>0</v>
      </c>
      <c r="L185" s="84">
        <f t="shared" si="92"/>
        <v>0</v>
      </c>
      <c r="M185" s="84">
        <f t="shared" si="93"/>
        <v>0</v>
      </c>
      <c r="N185" s="84">
        <f t="shared" si="93"/>
        <v>0</v>
      </c>
      <c r="O185" s="84">
        <f t="shared" si="93"/>
        <v>0</v>
      </c>
      <c r="P185" s="84">
        <f t="shared" si="93"/>
        <v>0</v>
      </c>
      <c r="Q185" s="84">
        <f t="shared" si="93"/>
        <v>0</v>
      </c>
      <c r="R185" s="84">
        <f t="shared" si="93"/>
        <v>0</v>
      </c>
      <c r="S185" s="84">
        <f t="shared" si="93"/>
        <v>0</v>
      </c>
      <c r="T185" s="84">
        <f t="shared" si="93"/>
        <v>0</v>
      </c>
      <c r="U185" s="84">
        <f t="shared" si="93"/>
        <v>0</v>
      </c>
      <c r="V185" s="84">
        <f t="shared" si="93"/>
        <v>0</v>
      </c>
      <c r="W185" s="84">
        <f t="shared" si="94"/>
        <v>0</v>
      </c>
      <c r="X185" s="84">
        <f t="shared" si="94"/>
        <v>0</v>
      </c>
      <c r="Y185" s="84">
        <f t="shared" si="94"/>
        <v>0</v>
      </c>
      <c r="Z185" s="84">
        <f t="shared" si="94"/>
        <v>0</v>
      </c>
      <c r="AA185" s="84">
        <f t="shared" si="94"/>
        <v>0</v>
      </c>
      <c r="AB185" s="84">
        <f t="shared" si="94"/>
        <v>0</v>
      </c>
      <c r="AC185" s="84">
        <f t="shared" si="94"/>
        <v>0</v>
      </c>
      <c r="AD185" s="84">
        <f t="shared" si="94"/>
        <v>0</v>
      </c>
      <c r="AE185" s="84">
        <f t="shared" si="94"/>
        <v>0</v>
      </c>
      <c r="AF185" s="84">
        <f t="shared" si="94"/>
        <v>0</v>
      </c>
      <c r="AG185" s="84">
        <f t="shared" si="95"/>
        <v>0</v>
      </c>
      <c r="AH185" s="84">
        <f t="shared" si="95"/>
        <v>0</v>
      </c>
      <c r="AI185" s="84">
        <f t="shared" si="95"/>
        <v>0</v>
      </c>
      <c r="AJ185" s="84">
        <f t="shared" si="95"/>
        <v>0</v>
      </c>
      <c r="AK185" s="84">
        <f t="shared" si="95"/>
        <v>0</v>
      </c>
      <c r="AL185" s="84">
        <f t="shared" si="95"/>
        <v>0</v>
      </c>
      <c r="AM185" s="84">
        <f t="shared" si="95"/>
        <v>0</v>
      </c>
      <c r="AN185" s="84">
        <f t="shared" si="95"/>
        <v>0</v>
      </c>
      <c r="AO185" s="84">
        <f t="shared" si="95"/>
        <v>0</v>
      </c>
      <c r="AP185" s="84">
        <f t="shared" si="95"/>
        <v>0</v>
      </c>
      <c r="AQ185" s="84">
        <f t="shared" si="96"/>
        <v>0</v>
      </c>
      <c r="AR185" s="84">
        <f t="shared" si="96"/>
        <v>0</v>
      </c>
      <c r="AS185" s="84">
        <f t="shared" si="96"/>
        <v>0</v>
      </c>
      <c r="AT185" s="84">
        <f t="shared" si="96"/>
        <v>0</v>
      </c>
      <c r="AU185" s="84">
        <f t="shared" si="96"/>
        <v>0</v>
      </c>
      <c r="AV185" s="84">
        <f t="shared" si="96"/>
        <v>0</v>
      </c>
      <c r="AW185" s="84">
        <f t="shared" si="96"/>
        <v>0</v>
      </c>
      <c r="AX185" s="84">
        <f t="shared" si="96"/>
        <v>0</v>
      </c>
      <c r="AY185" s="84">
        <f t="shared" si="96"/>
        <v>0</v>
      </c>
      <c r="AZ185" s="84">
        <f t="shared" si="96"/>
        <v>0</v>
      </c>
    </row>
    <row r="186" spans="1:52" ht="15.75" x14ac:dyDescent="0.25">
      <c r="A186" s="86">
        <v>73</v>
      </c>
      <c r="B186" s="85">
        <v>0.77</v>
      </c>
      <c r="C186" s="84">
        <f t="shared" si="92"/>
        <v>0</v>
      </c>
      <c r="D186" s="84">
        <f t="shared" si="92"/>
        <v>0</v>
      </c>
      <c r="E186" s="84">
        <f t="shared" si="92"/>
        <v>0</v>
      </c>
      <c r="F186" s="84">
        <f t="shared" si="92"/>
        <v>0</v>
      </c>
      <c r="G186" s="84">
        <f t="shared" si="92"/>
        <v>0</v>
      </c>
      <c r="H186" s="84">
        <f t="shared" si="92"/>
        <v>0</v>
      </c>
      <c r="I186" s="84">
        <f t="shared" si="92"/>
        <v>0</v>
      </c>
      <c r="J186" s="84">
        <f t="shared" si="92"/>
        <v>0</v>
      </c>
      <c r="K186" s="84">
        <f t="shared" si="92"/>
        <v>0</v>
      </c>
      <c r="L186" s="84">
        <f t="shared" si="92"/>
        <v>0</v>
      </c>
      <c r="M186" s="84">
        <f t="shared" si="93"/>
        <v>0</v>
      </c>
      <c r="N186" s="84">
        <f t="shared" si="93"/>
        <v>0</v>
      </c>
      <c r="O186" s="84">
        <f t="shared" si="93"/>
        <v>0</v>
      </c>
      <c r="P186" s="84">
        <f t="shared" si="93"/>
        <v>0</v>
      </c>
      <c r="Q186" s="84">
        <f t="shared" si="93"/>
        <v>0</v>
      </c>
      <c r="R186" s="84">
        <f t="shared" si="93"/>
        <v>0</v>
      </c>
      <c r="S186" s="84">
        <f t="shared" si="93"/>
        <v>0</v>
      </c>
      <c r="T186" s="84">
        <f t="shared" si="93"/>
        <v>0</v>
      </c>
      <c r="U186" s="84">
        <f t="shared" si="93"/>
        <v>0</v>
      </c>
      <c r="V186" s="84">
        <f t="shared" si="93"/>
        <v>0</v>
      </c>
      <c r="W186" s="84">
        <f t="shared" si="94"/>
        <v>0</v>
      </c>
      <c r="X186" s="84">
        <f t="shared" si="94"/>
        <v>0</v>
      </c>
      <c r="Y186" s="84">
        <f t="shared" si="94"/>
        <v>0</v>
      </c>
      <c r="Z186" s="84">
        <f t="shared" si="94"/>
        <v>0</v>
      </c>
      <c r="AA186" s="84">
        <f t="shared" si="94"/>
        <v>0</v>
      </c>
      <c r="AB186" s="84">
        <f t="shared" si="94"/>
        <v>0</v>
      </c>
      <c r="AC186" s="84">
        <f t="shared" si="94"/>
        <v>0</v>
      </c>
      <c r="AD186" s="84">
        <f t="shared" si="94"/>
        <v>0</v>
      </c>
      <c r="AE186" s="84">
        <f t="shared" si="94"/>
        <v>0</v>
      </c>
      <c r="AF186" s="84">
        <f t="shared" si="94"/>
        <v>0</v>
      </c>
      <c r="AG186" s="84">
        <f t="shared" si="95"/>
        <v>0</v>
      </c>
      <c r="AH186" s="84">
        <f t="shared" si="95"/>
        <v>0</v>
      </c>
      <c r="AI186" s="84">
        <f t="shared" si="95"/>
        <v>0</v>
      </c>
      <c r="AJ186" s="84">
        <f t="shared" si="95"/>
        <v>0</v>
      </c>
      <c r="AK186" s="84">
        <f t="shared" si="95"/>
        <v>0</v>
      </c>
      <c r="AL186" s="84">
        <f t="shared" si="95"/>
        <v>0</v>
      </c>
      <c r="AM186" s="84">
        <f t="shared" si="95"/>
        <v>0</v>
      </c>
      <c r="AN186" s="84">
        <f t="shared" si="95"/>
        <v>0</v>
      </c>
      <c r="AO186" s="84">
        <f t="shared" si="95"/>
        <v>0</v>
      </c>
      <c r="AP186" s="84">
        <f t="shared" si="95"/>
        <v>0</v>
      </c>
      <c r="AQ186" s="84">
        <f t="shared" si="96"/>
        <v>0</v>
      </c>
      <c r="AR186" s="84">
        <f t="shared" si="96"/>
        <v>0</v>
      </c>
      <c r="AS186" s="84">
        <f t="shared" si="96"/>
        <v>0</v>
      </c>
      <c r="AT186" s="84">
        <f t="shared" si="96"/>
        <v>0</v>
      </c>
      <c r="AU186" s="84">
        <f t="shared" si="96"/>
        <v>0</v>
      </c>
      <c r="AV186" s="84">
        <f t="shared" si="96"/>
        <v>0</v>
      </c>
      <c r="AW186" s="84">
        <f t="shared" si="96"/>
        <v>0</v>
      </c>
      <c r="AX186" s="84">
        <f t="shared" si="96"/>
        <v>0</v>
      </c>
      <c r="AY186" s="84">
        <f t="shared" si="96"/>
        <v>0</v>
      </c>
      <c r="AZ186" s="84">
        <f t="shared" si="96"/>
        <v>0</v>
      </c>
    </row>
    <row r="187" spans="1:52" ht="15.75" x14ac:dyDescent="0.25">
      <c r="A187" s="86">
        <v>74</v>
      </c>
      <c r="B187" s="85">
        <v>0.77</v>
      </c>
      <c r="C187" s="84">
        <f t="shared" si="92"/>
        <v>0</v>
      </c>
      <c r="D187" s="84">
        <f t="shared" si="92"/>
        <v>0</v>
      </c>
      <c r="E187" s="84">
        <f t="shared" si="92"/>
        <v>0</v>
      </c>
      <c r="F187" s="84">
        <f t="shared" si="92"/>
        <v>0</v>
      </c>
      <c r="G187" s="84">
        <f t="shared" si="92"/>
        <v>0</v>
      </c>
      <c r="H187" s="84">
        <f t="shared" si="92"/>
        <v>0</v>
      </c>
      <c r="I187" s="84">
        <f t="shared" si="92"/>
        <v>0</v>
      </c>
      <c r="J187" s="84">
        <f t="shared" si="92"/>
        <v>0</v>
      </c>
      <c r="K187" s="84">
        <f t="shared" si="92"/>
        <v>0</v>
      </c>
      <c r="L187" s="84">
        <f t="shared" si="92"/>
        <v>0</v>
      </c>
      <c r="M187" s="84">
        <f t="shared" si="93"/>
        <v>0</v>
      </c>
      <c r="N187" s="84">
        <f t="shared" si="93"/>
        <v>0</v>
      </c>
      <c r="O187" s="84">
        <f t="shared" si="93"/>
        <v>0</v>
      </c>
      <c r="P187" s="84">
        <f t="shared" si="93"/>
        <v>0</v>
      </c>
      <c r="Q187" s="84">
        <f t="shared" si="93"/>
        <v>0</v>
      </c>
      <c r="R187" s="84">
        <f t="shared" si="93"/>
        <v>0</v>
      </c>
      <c r="S187" s="84">
        <f t="shared" si="93"/>
        <v>0</v>
      </c>
      <c r="T187" s="84">
        <f t="shared" si="93"/>
        <v>0</v>
      </c>
      <c r="U187" s="84">
        <f t="shared" si="93"/>
        <v>0</v>
      </c>
      <c r="V187" s="84">
        <f t="shared" si="93"/>
        <v>0</v>
      </c>
      <c r="W187" s="84">
        <f t="shared" si="94"/>
        <v>0</v>
      </c>
      <c r="X187" s="84">
        <f t="shared" si="94"/>
        <v>0</v>
      </c>
      <c r="Y187" s="84">
        <f t="shared" si="94"/>
        <v>0</v>
      </c>
      <c r="Z187" s="84">
        <f t="shared" si="94"/>
        <v>0</v>
      </c>
      <c r="AA187" s="84">
        <f t="shared" si="94"/>
        <v>0</v>
      </c>
      <c r="AB187" s="84">
        <f t="shared" si="94"/>
        <v>0</v>
      </c>
      <c r="AC187" s="84">
        <f t="shared" si="94"/>
        <v>0</v>
      </c>
      <c r="AD187" s="84">
        <f t="shared" si="94"/>
        <v>0</v>
      </c>
      <c r="AE187" s="84">
        <f t="shared" si="94"/>
        <v>0</v>
      </c>
      <c r="AF187" s="84">
        <f t="shared" si="94"/>
        <v>0</v>
      </c>
      <c r="AG187" s="84">
        <f t="shared" si="95"/>
        <v>0</v>
      </c>
      <c r="AH187" s="84">
        <f t="shared" si="95"/>
        <v>0</v>
      </c>
      <c r="AI187" s="84">
        <f t="shared" si="95"/>
        <v>0</v>
      </c>
      <c r="AJ187" s="84">
        <f t="shared" si="95"/>
        <v>0</v>
      </c>
      <c r="AK187" s="84">
        <f t="shared" si="95"/>
        <v>0</v>
      </c>
      <c r="AL187" s="84">
        <f t="shared" si="95"/>
        <v>0</v>
      </c>
      <c r="AM187" s="84">
        <f t="shared" si="95"/>
        <v>0</v>
      </c>
      <c r="AN187" s="84">
        <f t="shared" si="95"/>
        <v>0</v>
      </c>
      <c r="AO187" s="84">
        <f t="shared" si="95"/>
        <v>0</v>
      </c>
      <c r="AP187" s="84">
        <f t="shared" si="95"/>
        <v>0</v>
      </c>
      <c r="AQ187" s="84">
        <f t="shared" si="96"/>
        <v>0</v>
      </c>
      <c r="AR187" s="84">
        <f t="shared" si="96"/>
        <v>0</v>
      </c>
      <c r="AS187" s="84">
        <f t="shared" si="96"/>
        <v>0</v>
      </c>
      <c r="AT187" s="84">
        <f t="shared" si="96"/>
        <v>0</v>
      </c>
      <c r="AU187" s="84">
        <f t="shared" si="96"/>
        <v>0</v>
      </c>
      <c r="AV187" s="84">
        <f t="shared" si="96"/>
        <v>0</v>
      </c>
      <c r="AW187" s="84">
        <f t="shared" si="96"/>
        <v>0</v>
      </c>
      <c r="AX187" s="84">
        <f t="shared" si="96"/>
        <v>0</v>
      </c>
      <c r="AY187" s="84">
        <f t="shared" si="96"/>
        <v>0</v>
      </c>
      <c r="AZ187" s="84">
        <f t="shared" si="96"/>
        <v>0</v>
      </c>
    </row>
    <row r="188" spans="1:52" ht="15.75" x14ac:dyDescent="0.25">
      <c r="A188" s="86">
        <v>75</v>
      </c>
      <c r="B188" s="85">
        <v>0.77</v>
      </c>
      <c r="C188" s="84">
        <f t="shared" si="92"/>
        <v>0</v>
      </c>
      <c r="D188" s="84">
        <f t="shared" si="92"/>
        <v>0</v>
      </c>
      <c r="E188" s="84">
        <f t="shared" si="92"/>
        <v>0</v>
      </c>
      <c r="F188" s="84">
        <f t="shared" si="92"/>
        <v>0</v>
      </c>
      <c r="G188" s="84">
        <f t="shared" si="92"/>
        <v>0</v>
      </c>
      <c r="H188" s="84">
        <f t="shared" si="92"/>
        <v>0</v>
      </c>
      <c r="I188" s="84">
        <f t="shared" si="92"/>
        <v>0</v>
      </c>
      <c r="J188" s="84">
        <f t="shared" si="92"/>
        <v>0</v>
      </c>
      <c r="K188" s="84">
        <f t="shared" si="92"/>
        <v>0</v>
      </c>
      <c r="L188" s="84">
        <f t="shared" si="92"/>
        <v>0</v>
      </c>
      <c r="M188" s="84">
        <f t="shared" si="93"/>
        <v>0</v>
      </c>
      <c r="N188" s="84">
        <f t="shared" si="93"/>
        <v>0</v>
      </c>
      <c r="O188" s="84">
        <f t="shared" si="93"/>
        <v>0</v>
      </c>
      <c r="P188" s="84">
        <f t="shared" si="93"/>
        <v>0</v>
      </c>
      <c r="Q188" s="84">
        <f t="shared" si="93"/>
        <v>0</v>
      </c>
      <c r="R188" s="84">
        <f t="shared" si="93"/>
        <v>0</v>
      </c>
      <c r="S188" s="84">
        <f t="shared" si="93"/>
        <v>0</v>
      </c>
      <c r="T188" s="84">
        <f t="shared" si="93"/>
        <v>0</v>
      </c>
      <c r="U188" s="84">
        <f t="shared" si="93"/>
        <v>0</v>
      </c>
      <c r="V188" s="84">
        <f t="shared" si="93"/>
        <v>0</v>
      </c>
      <c r="W188" s="84">
        <f t="shared" si="94"/>
        <v>0</v>
      </c>
      <c r="X188" s="84">
        <f t="shared" si="94"/>
        <v>0</v>
      </c>
      <c r="Y188" s="84">
        <f t="shared" si="94"/>
        <v>0</v>
      </c>
      <c r="Z188" s="84">
        <f t="shared" si="94"/>
        <v>0</v>
      </c>
      <c r="AA188" s="84">
        <f t="shared" si="94"/>
        <v>0</v>
      </c>
      <c r="AB188" s="84">
        <f t="shared" si="94"/>
        <v>0</v>
      </c>
      <c r="AC188" s="84">
        <f t="shared" si="94"/>
        <v>0</v>
      </c>
      <c r="AD188" s="84">
        <f t="shared" si="94"/>
        <v>0</v>
      </c>
      <c r="AE188" s="84">
        <f t="shared" si="94"/>
        <v>0</v>
      </c>
      <c r="AF188" s="84">
        <f t="shared" si="94"/>
        <v>0</v>
      </c>
      <c r="AG188" s="84">
        <f t="shared" si="95"/>
        <v>0</v>
      </c>
      <c r="AH188" s="84">
        <f t="shared" si="95"/>
        <v>0</v>
      </c>
      <c r="AI188" s="84">
        <f t="shared" si="95"/>
        <v>0</v>
      </c>
      <c r="AJ188" s="84">
        <f t="shared" si="95"/>
        <v>0</v>
      </c>
      <c r="AK188" s="84">
        <f t="shared" si="95"/>
        <v>0</v>
      </c>
      <c r="AL188" s="84">
        <f t="shared" si="95"/>
        <v>0</v>
      </c>
      <c r="AM188" s="84">
        <f t="shared" si="95"/>
        <v>0</v>
      </c>
      <c r="AN188" s="84">
        <f t="shared" si="95"/>
        <v>0</v>
      </c>
      <c r="AO188" s="84">
        <f t="shared" si="95"/>
        <v>0</v>
      </c>
      <c r="AP188" s="84">
        <f t="shared" si="95"/>
        <v>0</v>
      </c>
      <c r="AQ188" s="84">
        <f t="shared" si="96"/>
        <v>0</v>
      </c>
      <c r="AR188" s="84">
        <f t="shared" si="96"/>
        <v>0</v>
      </c>
      <c r="AS188" s="84">
        <f t="shared" si="96"/>
        <v>0</v>
      </c>
      <c r="AT188" s="84">
        <f t="shared" si="96"/>
        <v>0</v>
      </c>
      <c r="AU188" s="84">
        <f t="shared" si="96"/>
        <v>0</v>
      </c>
      <c r="AV188" s="84">
        <f t="shared" si="96"/>
        <v>0</v>
      </c>
      <c r="AW188" s="84">
        <f t="shared" si="96"/>
        <v>0</v>
      </c>
      <c r="AX188" s="84">
        <f t="shared" si="96"/>
        <v>0</v>
      </c>
      <c r="AY188" s="84">
        <f t="shared" si="96"/>
        <v>0</v>
      </c>
      <c r="AZ188" s="84">
        <f t="shared" si="96"/>
        <v>0</v>
      </c>
    </row>
    <row r="189" spans="1:52" ht="15.75" x14ac:dyDescent="0.25">
      <c r="A189" s="86">
        <v>76</v>
      </c>
      <c r="B189" s="85">
        <v>0.77</v>
      </c>
      <c r="C189" s="84">
        <f t="shared" si="92"/>
        <v>0</v>
      </c>
      <c r="D189" s="84">
        <f t="shared" si="92"/>
        <v>0</v>
      </c>
      <c r="E189" s="84">
        <f t="shared" si="92"/>
        <v>0</v>
      </c>
      <c r="F189" s="84">
        <f t="shared" si="92"/>
        <v>0</v>
      </c>
      <c r="G189" s="84">
        <f t="shared" si="92"/>
        <v>0</v>
      </c>
      <c r="H189" s="84">
        <f t="shared" si="92"/>
        <v>0</v>
      </c>
      <c r="I189" s="84">
        <f t="shared" si="92"/>
        <v>0</v>
      </c>
      <c r="J189" s="84">
        <f t="shared" si="92"/>
        <v>0</v>
      </c>
      <c r="K189" s="84">
        <f t="shared" si="92"/>
        <v>0</v>
      </c>
      <c r="L189" s="84">
        <f t="shared" si="92"/>
        <v>0</v>
      </c>
      <c r="M189" s="84">
        <f t="shared" si="93"/>
        <v>0</v>
      </c>
      <c r="N189" s="84">
        <f t="shared" si="93"/>
        <v>0</v>
      </c>
      <c r="O189" s="84">
        <f t="shared" si="93"/>
        <v>0</v>
      </c>
      <c r="P189" s="84">
        <f t="shared" si="93"/>
        <v>0</v>
      </c>
      <c r="Q189" s="84">
        <f t="shared" si="93"/>
        <v>0</v>
      </c>
      <c r="R189" s="84">
        <f t="shared" si="93"/>
        <v>0</v>
      </c>
      <c r="S189" s="84">
        <f t="shared" si="93"/>
        <v>0</v>
      </c>
      <c r="T189" s="84">
        <f t="shared" si="93"/>
        <v>0</v>
      </c>
      <c r="U189" s="84">
        <f t="shared" si="93"/>
        <v>0</v>
      </c>
      <c r="V189" s="84">
        <f t="shared" si="93"/>
        <v>0</v>
      </c>
      <c r="W189" s="84">
        <f t="shared" si="94"/>
        <v>0</v>
      </c>
      <c r="X189" s="84">
        <f t="shared" si="94"/>
        <v>0</v>
      </c>
      <c r="Y189" s="84">
        <f t="shared" si="94"/>
        <v>0</v>
      </c>
      <c r="Z189" s="84">
        <f t="shared" si="94"/>
        <v>0</v>
      </c>
      <c r="AA189" s="84">
        <f t="shared" si="94"/>
        <v>0</v>
      </c>
      <c r="AB189" s="84">
        <f t="shared" si="94"/>
        <v>0</v>
      </c>
      <c r="AC189" s="84">
        <f t="shared" si="94"/>
        <v>0</v>
      </c>
      <c r="AD189" s="84">
        <f t="shared" si="94"/>
        <v>0</v>
      </c>
      <c r="AE189" s="84">
        <f t="shared" si="94"/>
        <v>0</v>
      </c>
      <c r="AF189" s="84">
        <f t="shared" si="94"/>
        <v>0</v>
      </c>
      <c r="AG189" s="84">
        <f t="shared" si="95"/>
        <v>0</v>
      </c>
      <c r="AH189" s="84">
        <f t="shared" si="95"/>
        <v>0</v>
      </c>
      <c r="AI189" s="84">
        <f t="shared" si="95"/>
        <v>0</v>
      </c>
      <c r="AJ189" s="84">
        <f t="shared" si="95"/>
        <v>0</v>
      </c>
      <c r="AK189" s="84">
        <f t="shared" si="95"/>
        <v>0</v>
      </c>
      <c r="AL189" s="84">
        <f t="shared" si="95"/>
        <v>0</v>
      </c>
      <c r="AM189" s="84">
        <f t="shared" si="95"/>
        <v>0</v>
      </c>
      <c r="AN189" s="84">
        <f t="shared" si="95"/>
        <v>0</v>
      </c>
      <c r="AO189" s="84">
        <f t="shared" si="95"/>
        <v>0</v>
      </c>
      <c r="AP189" s="84">
        <f t="shared" si="95"/>
        <v>0</v>
      </c>
      <c r="AQ189" s="84">
        <f t="shared" si="96"/>
        <v>0</v>
      </c>
      <c r="AR189" s="84">
        <f t="shared" si="96"/>
        <v>0</v>
      </c>
      <c r="AS189" s="84">
        <f t="shared" si="96"/>
        <v>0</v>
      </c>
      <c r="AT189" s="84">
        <f t="shared" si="96"/>
        <v>0</v>
      </c>
      <c r="AU189" s="84">
        <f t="shared" si="96"/>
        <v>0</v>
      </c>
      <c r="AV189" s="84">
        <f t="shared" si="96"/>
        <v>0</v>
      </c>
      <c r="AW189" s="84">
        <f t="shared" si="96"/>
        <v>0</v>
      </c>
      <c r="AX189" s="84">
        <f t="shared" si="96"/>
        <v>0</v>
      </c>
      <c r="AY189" s="84">
        <f t="shared" si="96"/>
        <v>0</v>
      </c>
      <c r="AZ189" s="84">
        <f t="shared" si="96"/>
        <v>0</v>
      </c>
    </row>
    <row r="190" spans="1:52" ht="15.75" x14ac:dyDescent="0.25">
      <c r="A190" s="86">
        <v>77</v>
      </c>
      <c r="B190" s="85">
        <v>0.77</v>
      </c>
      <c r="C190" s="84">
        <f t="shared" si="92"/>
        <v>0</v>
      </c>
      <c r="D190" s="84">
        <f t="shared" si="92"/>
        <v>0</v>
      </c>
      <c r="E190" s="84">
        <f t="shared" si="92"/>
        <v>0</v>
      </c>
      <c r="F190" s="84">
        <f t="shared" si="92"/>
        <v>0</v>
      </c>
      <c r="G190" s="84">
        <f t="shared" si="92"/>
        <v>0</v>
      </c>
      <c r="H190" s="84">
        <f t="shared" si="92"/>
        <v>0</v>
      </c>
      <c r="I190" s="84">
        <f t="shared" si="92"/>
        <v>0</v>
      </c>
      <c r="J190" s="84">
        <f t="shared" si="92"/>
        <v>0</v>
      </c>
      <c r="K190" s="84">
        <f t="shared" si="92"/>
        <v>0</v>
      </c>
      <c r="L190" s="84">
        <f t="shared" si="92"/>
        <v>0</v>
      </c>
      <c r="M190" s="84">
        <f t="shared" si="93"/>
        <v>0</v>
      </c>
      <c r="N190" s="84">
        <f t="shared" si="93"/>
        <v>0</v>
      </c>
      <c r="O190" s="84">
        <f t="shared" si="93"/>
        <v>0</v>
      </c>
      <c r="P190" s="84">
        <f t="shared" si="93"/>
        <v>0</v>
      </c>
      <c r="Q190" s="84">
        <f t="shared" si="93"/>
        <v>0</v>
      </c>
      <c r="R190" s="84">
        <f t="shared" si="93"/>
        <v>0</v>
      </c>
      <c r="S190" s="84">
        <f t="shared" si="93"/>
        <v>0</v>
      </c>
      <c r="T190" s="84">
        <f t="shared" si="93"/>
        <v>0</v>
      </c>
      <c r="U190" s="84">
        <f t="shared" si="93"/>
        <v>0</v>
      </c>
      <c r="V190" s="84">
        <f t="shared" si="93"/>
        <v>0</v>
      </c>
      <c r="W190" s="84">
        <f t="shared" si="94"/>
        <v>0</v>
      </c>
      <c r="X190" s="84">
        <f t="shared" si="94"/>
        <v>0</v>
      </c>
      <c r="Y190" s="84">
        <f t="shared" si="94"/>
        <v>0</v>
      </c>
      <c r="Z190" s="84">
        <f t="shared" si="94"/>
        <v>0</v>
      </c>
      <c r="AA190" s="84">
        <f t="shared" si="94"/>
        <v>0</v>
      </c>
      <c r="AB190" s="84">
        <f t="shared" si="94"/>
        <v>0</v>
      </c>
      <c r="AC190" s="84">
        <f t="shared" si="94"/>
        <v>0</v>
      </c>
      <c r="AD190" s="84">
        <f t="shared" si="94"/>
        <v>0</v>
      </c>
      <c r="AE190" s="84">
        <f t="shared" si="94"/>
        <v>0</v>
      </c>
      <c r="AF190" s="84">
        <f t="shared" si="94"/>
        <v>0</v>
      </c>
      <c r="AG190" s="84">
        <f t="shared" si="95"/>
        <v>0</v>
      </c>
      <c r="AH190" s="84">
        <f t="shared" si="95"/>
        <v>0</v>
      </c>
      <c r="AI190" s="84">
        <f t="shared" si="95"/>
        <v>0</v>
      </c>
      <c r="AJ190" s="84">
        <f t="shared" si="95"/>
        <v>0</v>
      </c>
      <c r="AK190" s="84">
        <f t="shared" si="95"/>
        <v>0</v>
      </c>
      <c r="AL190" s="84">
        <f t="shared" si="95"/>
        <v>0</v>
      </c>
      <c r="AM190" s="84">
        <f t="shared" si="95"/>
        <v>0</v>
      </c>
      <c r="AN190" s="84">
        <f t="shared" si="95"/>
        <v>0</v>
      </c>
      <c r="AO190" s="84">
        <f t="shared" si="95"/>
        <v>0</v>
      </c>
      <c r="AP190" s="84">
        <f t="shared" si="95"/>
        <v>0</v>
      </c>
      <c r="AQ190" s="84">
        <f t="shared" si="96"/>
        <v>0</v>
      </c>
      <c r="AR190" s="84">
        <f t="shared" si="96"/>
        <v>0</v>
      </c>
      <c r="AS190" s="84">
        <f t="shared" si="96"/>
        <v>0</v>
      </c>
      <c r="AT190" s="84">
        <f t="shared" si="96"/>
        <v>0</v>
      </c>
      <c r="AU190" s="84">
        <f t="shared" si="96"/>
        <v>0</v>
      </c>
      <c r="AV190" s="84">
        <f t="shared" si="96"/>
        <v>0</v>
      </c>
      <c r="AW190" s="84">
        <f t="shared" si="96"/>
        <v>0</v>
      </c>
      <c r="AX190" s="84">
        <f t="shared" si="96"/>
        <v>0</v>
      </c>
      <c r="AY190" s="84">
        <f t="shared" si="96"/>
        <v>0</v>
      </c>
      <c r="AZ190" s="84">
        <f t="shared" si="96"/>
        <v>0</v>
      </c>
    </row>
    <row r="191" spans="1:52" ht="15.75" x14ac:dyDescent="0.25">
      <c r="A191" s="86">
        <v>78</v>
      </c>
      <c r="B191" s="85">
        <v>0.77</v>
      </c>
      <c r="C191" s="84">
        <f t="shared" si="92"/>
        <v>0</v>
      </c>
      <c r="D191" s="84">
        <f t="shared" si="92"/>
        <v>0</v>
      </c>
      <c r="E191" s="84">
        <f t="shared" si="92"/>
        <v>0</v>
      </c>
      <c r="F191" s="84">
        <f t="shared" si="92"/>
        <v>0</v>
      </c>
      <c r="G191" s="84">
        <f t="shared" si="92"/>
        <v>0</v>
      </c>
      <c r="H191" s="84">
        <f t="shared" si="92"/>
        <v>0</v>
      </c>
      <c r="I191" s="84">
        <f t="shared" si="92"/>
        <v>0</v>
      </c>
      <c r="J191" s="84">
        <f t="shared" si="92"/>
        <v>0</v>
      </c>
      <c r="K191" s="84">
        <f t="shared" si="92"/>
        <v>0</v>
      </c>
      <c r="L191" s="84">
        <f t="shared" si="92"/>
        <v>0</v>
      </c>
      <c r="M191" s="84">
        <f t="shared" si="93"/>
        <v>0</v>
      </c>
      <c r="N191" s="84">
        <f t="shared" si="93"/>
        <v>0</v>
      </c>
      <c r="O191" s="84">
        <f t="shared" si="93"/>
        <v>0</v>
      </c>
      <c r="P191" s="84">
        <f t="shared" si="93"/>
        <v>0</v>
      </c>
      <c r="Q191" s="84">
        <f t="shared" si="93"/>
        <v>0</v>
      </c>
      <c r="R191" s="84">
        <f t="shared" si="93"/>
        <v>0</v>
      </c>
      <c r="S191" s="84">
        <f t="shared" si="93"/>
        <v>0</v>
      </c>
      <c r="T191" s="84">
        <f t="shared" si="93"/>
        <v>0</v>
      </c>
      <c r="U191" s="84">
        <f t="shared" si="93"/>
        <v>0</v>
      </c>
      <c r="V191" s="84">
        <f t="shared" si="93"/>
        <v>0</v>
      </c>
      <c r="W191" s="84">
        <f t="shared" si="94"/>
        <v>0</v>
      </c>
      <c r="X191" s="84">
        <f t="shared" si="94"/>
        <v>0</v>
      </c>
      <c r="Y191" s="84">
        <f t="shared" si="94"/>
        <v>0</v>
      </c>
      <c r="Z191" s="84">
        <f t="shared" si="94"/>
        <v>0</v>
      </c>
      <c r="AA191" s="84">
        <f t="shared" si="94"/>
        <v>0</v>
      </c>
      <c r="AB191" s="84">
        <f t="shared" si="94"/>
        <v>0</v>
      </c>
      <c r="AC191" s="84">
        <f t="shared" si="94"/>
        <v>0</v>
      </c>
      <c r="AD191" s="84">
        <f t="shared" si="94"/>
        <v>0</v>
      </c>
      <c r="AE191" s="84">
        <f t="shared" si="94"/>
        <v>0</v>
      </c>
      <c r="AF191" s="84">
        <f t="shared" si="94"/>
        <v>0</v>
      </c>
      <c r="AG191" s="84">
        <f t="shared" si="95"/>
        <v>0</v>
      </c>
      <c r="AH191" s="84">
        <f t="shared" si="95"/>
        <v>0</v>
      </c>
      <c r="AI191" s="84">
        <f t="shared" si="95"/>
        <v>0</v>
      </c>
      <c r="AJ191" s="84">
        <f t="shared" si="95"/>
        <v>0</v>
      </c>
      <c r="AK191" s="84">
        <f t="shared" si="95"/>
        <v>0</v>
      </c>
      <c r="AL191" s="84">
        <f t="shared" si="95"/>
        <v>0</v>
      </c>
      <c r="AM191" s="84">
        <f t="shared" si="95"/>
        <v>0</v>
      </c>
      <c r="AN191" s="84">
        <f t="shared" si="95"/>
        <v>0</v>
      </c>
      <c r="AO191" s="84">
        <f t="shared" si="95"/>
        <v>0</v>
      </c>
      <c r="AP191" s="84">
        <f t="shared" si="95"/>
        <v>0</v>
      </c>
      <c r="AQ191" s="84">
        <f t="shared" si="96"/>
        <v>0</v>
      </c>
      <c r="AR191" s="84">
        <f t="shared" si="96"/>
        <v>0</v>
      </c>
      <c r="AS191" s="84">
        <f t="shared" si="96"/>
        <v>0</v>
      </c>
      <c r="AT191" s="84">
        <f t="shared" si="96"/>
        <v>0</v>
      </c>
      <c r="AU191" s="84">
        <f t="shared" si="96"/>
        <v>0</v>
      </c>
      <c r="AV191" s="84">
        <f t="shared" si="96"/>
        <v>0</v>
      </c>
      <c r="AW191" s="84">
        <f t="shared" si="96"/>
        <v>0</v>
      </c>
      <c r="AX191" s="84">
        <f t="shared" si="96"/>
        <v>0</v>
      </c>
      <c r="AY191" s="84">
        <f t="shared" si="96"/>
        <v>0</v>
      </c>
      <c r="AZ191" s="84">
        <f t="shared" si="96"/>
        <v>0</v>
      </c>
    </row>
    <row r="192" spans="1:52" ht="15.75" x14ac:dyDescent="0.25">
      <c r="A192" s="86">
        <v>79</v>
      </c>
      <c r="B192" s="85">
        <v>0.77</v>
      </c>
      <c r="C192" s="84">
        <f t="shared" si="92"/>
        <v>0</v>
      </c>
      <c r="D192" s="84">
        <f t="shared" si="92"/>
        <v>0</v>
      </c>
      <c r="E192" s="84">
        <f t="shared" si="92"/>
        <v>0</v>
      </c>
      <c r="F192" s="84">
        <f t="shared" si="92"/>
        <v>0</v>
      </c>
      <c r="G192" s="84">
        <f t="shared" si="92"/>
        <v>0</v>
      </c>
      <c r="H192" s="84">
        <f t="shared" si="92"/>
        <v>0</v>
      </c>
      <c r="I192" s="84">
        <f t="shared" si="92"/>
        <v>0</v>
      </c>
      <c r="J192" s="84">
        <f t="shared" si="92"/>
        <v>0</v>
      </c>
      <c r="K192" s="84">
        <f t="shared" si="92"/>
        <v>0</v>
      </c>
      <c r="L192" s="84">
        <f t="shared" si="92"/>
        <v>0</v>
      </c>
      <c r="M192" s="84">
        <f t="shared" si="93"/>
        <v>0</v>
      </c>
      <c r="N192" s="84">
        <f t="shared" si="93"/>
        <v>0</v>
      </c>
      <c r="O192" s="84">
        <f t="shared" si="93"/>
        <v>0</v>
      </c>
      <c r="P192" s="84">
        <f t="shared" si="93"/>
        <v>0</v>
      </c>
      <c r="Q192" s="84">
        <f t="shared" si="93"/>
        <v>0</v>
      </c>
      <c r="R192" s="84">
        <f t="shared" si="93"/>
        <v>0</v>
      </c>
      <c r="S192" s="84">
        <f t="shared" si="93"/>
        <v>0</v>
      </c>
      <c r="T192" s="84">
        <f t="shared" si="93"/>
        <v>0</v>
      </c>
      <c r="U192" s="84">
        <f t="shared" si="93"/>
        <v>0</v>
      </c>
      <c r="V192" s="84">
        <f t="shared" si="93"/>
        <v>0</v>
      </c>
      <c r="W192" s="84">
        <f t="shared" si="94"/>
        <v>0</v>
      </c>
      <c r="X192" s="84">
        <f t="shared" si="94"/>
        <v>0</v>
      </c>
      <c r="Y192" s="84">
        <f t="shared" si="94"/>
        <v>0</v>
      </c>
      <c r="Z192" s="84">
        <f t="shared" si="94"/>
        <v>0</v>
      </c>
      <c r="AA192" s="84">
        <f t="shared" si="94"/>
        <v>0</v>
      </c>
      <c r="AB192" s="84">
        <f t="shared" si="94"/>
        <v>0</v>
      </c>
      <c r="AC192" s="84">
        <f t="shared" si="94"/>
        <v>0</v>
      </c>
      <c r="AD192" s="84">
        <f t="shared" si="94"/>
        <v>0</v>
      </c>
      <c r="AE192" s="84">
        <f t="shared" si="94"/>
        <v>0</v>
      </c>
      <c r="AF192" s="84">
        <f t="shared" si="94"/>
        <v>0</v>
      </c>
      <c r="AG192" s="84">
        <f t="shared" si="95"/>
        <v>0</v>
      </c>
      <c r="AH192" s="84">
        <f t="shared" si="95"/>
        <v>0</v>
      </c>
      <c r="AI192" s="84">
        <f t="shared" si="95"/>
        <v>0</v>
      </c>
      <c r="AJ192" s="84">
        <f t="shared" si="95"/>
        <v>0</v>
      </c>
      <c r="AK192" s="84">
        <f t="shared" si="95"/>
        <v>0</v>
      </c>
      <c r="AL192" s="84">
        <f t="shared" si="95"/>
        <v>0</v>
      </c>
      <c r="AM192" s="84">
        <f t="shared" si="95"/>
        <v>0</v>
      </c>
      <c r="AN192" s="84">
        <f t="shared" si="95"/>
        <v>0</v>
      </c>
      <c r="AO192" s="84">
        <f t="shared" si="95"/>
        <v>0</v>
      </c>
      <c r="AP192" s="84">
        <f t="shared" si="95"/>
        <v>0</v>
      </c>
      <c r="AQ192" s="84">
        <f t="shared" si="96"/>
        <v>0</v>
      </c>
      <c r="AR192" s="84">
        <f t="shared" si="96"/>
        <v>0</v>
      </c>
      <c r="AS192" s="84">
        <f t="shared" si="96"/>
        <v>0</v>
      </c>
      <c r="AT192" s="84">
        <f t="shared" si="96"/>
        <v>0</v>
      </c>
      <c r="AU192" s="84">
        <f t="shared" si="96"/>
        <v>0</v>
      </c>
      <c r="AV192" s="84">
        <f t="shared" si="96"/>
        <v>0</v>
      </c>
      <c r="AW192" s="84">
        <f t="shared" si="96"/>
        <v>0</v>
      </c>
      <c r="AX192" s="84">
        <f t="shared" si="96"/>
        <v>0</v>
      </c>
      <c r="AY192" s="84">
        <f t="shared" si="96"/>
        <v>0</v>
      </c>
      <c r="AZ192" s="84">
        <f t="shared" si="96"/>
        <v>0</v>
      </c>
    </row>
    <row r="193" spans="1:52" ht="15.75" x14ac:dyDescent="0.25">
      <c r="A193" s="86">
        <v>80</v>
      </c>
      <c r="B193" s="85">
        <v>0.77</v>
      </c>
      <c r="C193" s="84">
        <f t="shared" ref="C193:L203" si="97">IF(( (ABS(ABS(C$10)-$A193)))&lt;1,$B193,0)</f>
        <v>0</v>
      </c>
      <c r="D193" s="84">
        <f t="shared" si="97"/>
        <v>0</v>
      </c>
      <c r="E193" s="84">
        <f t="shared" si="97"/>
        <v>0</v>
      </c>
      <c r="F193" s="84">
        <f t="shared" si="97"/>
        <v>0</v>
      </c>
      <c r="G193" s="84">
        <f t="shared" si="97"/>
        <v>0</v>
      </c>
      <c r="H193" s="84">
        <f t="shared" si="97"/>
        <v>0</v>
      </c>
      <c r="I193" s="84">
        <f t="shared" si="97"/>
        <v>0</v>
      </c>
      <c r="J193" s="84">
        <f t="shared" si="97"/>
        <v>0</v>
      </c>
      <c r="K193" s="84">
        <f t="shared" si="97"/>
        <v>0</v>
      </c>
      <c r="L193" s="84">
        <f t="shared" si="97"/>
        <v>0</v>
      </c>
      <c r="M193" s="84">
        <f t="shared" ref="M193:V203" si="98">IF(( (ABS(ABS(M$10)-$A193)))&lt;1,$B193,0)</f>
        <v>0</v>
      </c>
      <c r="N193" s="84">
        <f t="shared" si="98"/>
        <v>0</v>
      </c>
      <c r="O193" s="84">
        <f t="shared" si="98"/>
        <v>0</v>
      </c>
      <c r="P193" s="84">
        <f t="shared" si="98"/>
        <v>0</v>
      </c>
      <c r="Q193" s="84">
        <f t="shared" si="98"/>
        <v>0</v>
      </c>
      <c r="R193" s="84">
        <f t="shared" si="98"/>
        <v>0</v>
      </c>
      <c r="S193" s="84">
        <f t="shared" si="98"/>
        <v>0</v>
      </c>
      <c r="T193" s="84">
        <f t="shared" si="98"/>
        <v>0</v>
      </c>
      <c r="U193" s="84">
        <f t="shared" si="98"/>
        <v>0</v>
      </c>
      <c r="V193" s="84">
        <f t="shared" si="98"/>
        <v>0</v>
      </c>
      <c r="W193" s="84">
        <f t="shared" ref="W193:AF203" si="99">IF(( (ABS(ABS(W$10)-$A193)))&lt;1,$B193,0)</f>
        <v>0</v>
      </c>
      <c r="X193" s="84">
        <f t="shared" si="99"/>
        <v>0</v>
      </c>
      <c r="Y193" s="84">
        <f t="shared" si="99"/>
        <v>0</v>
      </c>
      <c r="Z193" s="84">
        <f t="shared" si="99"/>
        <v>0</v>
      </c>
      <c r="AA193" s="84">
        <f t="shared" si="99"/>
        <v>0</v>
      </c>
      <c r="AB193" s="84">
        <f t="shared" si="99"/>
        <v>0</v>
      </c>
      <c r="AC193" s="84">
        <f t="shared" si="99"/>
        <v>0</v>
      </c>
      <c r="AD193" s="84">
        <f t="shared" si="99"/>
        <v>0</v>
      </c>
      <c r="AE193" s="84">
        <f t="shared" si="99"/>
        <v>0</v>
      </c>
      <c r="AF193" s="84">
        <f t="shared" si="99"/>
        <v>0</v>
      </c>
      <c r="AG193" s="84">
        <f t="shared" ref="AG193:AP203" si="100">IF(( (ABS(ABS(AG$10)-$A193)))&lt;1,$B193,0)</f>
        <v>0</v>
      </c>
      <c r="AH193" s="84">
        <f t="shared" si="100"/>
        <v>0</v>
      </c>
      <c r="AI193" s="84">
        <f t="shared" si="100"/>
        <v>0</v>
      </c>
      <c r="AJ193" s="84">
        <f t="shared" si="100"/>
        <v>0</v>
      </c>
      <c r="AK193" s="84">
        <f t="shared" si="100"/>
        <v>0</v>
      </c>
      <c r="AL193" s="84">
        <f t="shared" si="100"/>
        <v>0</v>
      </c>
      <c r="AM193" s="84">
        <f t="shared" si="100"/>
        <v>0</v>
      </c>
      <c r="AN193" s="84">
        <f t="shared" si="100"/>
        <v>0</v>
      </c>
      <c r="AO193" s="84">
        <f t="shared" si="100"/>
        <v>0</v>
      </c>
      <c r="AP193" s="84">
        <f t="shared" si="100"/>
        <v>0</v>
      </c>
      <c r="AQ193" s="84">
        <f t="shared" ref="AQ193:AZ203" si="101">IF(( (ABS(ABS(AQ$10)-$A193)))&lt;1,$B193,0)</f>
        <v>0</v>
      </c>
      <c r="AR193" s="84">
        <f t="shared" si="101"/>
        <v>0</v>
      </c>
      <c r="AS193" s="84">
        <f t="shared" si="101"/>
        <v>0</v>
      </c>
      <c r="AT193" s="84">
        <f t="shared" si="101"/>
        <v>0</v>
      </c>
      <c r="AU193" s="84">
        <f t="shared" si="101"/>
        <v>0</v>
      </c>
      <c r="AV193" s="84">
        <f t="shared" si="101"/>
        <v>0</v>
      </c>
      <c r="AW193" s="84">
        <f t="shared" si="101"/>
        <v>0</v>
      </c>
      <c r="AX193" s="84">
        <f t="shared" si="101"/>
        <v>0</v>
      </c>
      <c r="AY193" s="84">
        <f t="shared" si="101"/>
        <v>0</v>
      </c>
      <c r="AZ193" s="84">
        <f t="shared" si="101"/>
        <v>0</v>
      </c>
    </row>
    <row r="194" spans="1:52" ht="15.75" x14ac:dyDescent="0.25">
      <c r="A194" s="86">
        <v>81</v>
      </c>
      <c r="B194" s="85">
        <v>0.77</v>
      </c>
      <c r="C194" s="84">
        <f t="shared" si="97"/>
        <v>0</v>
      </c>
      <c r="D194" s="84">
        <f t="shared" si="97"/>
        <v>0</v>
      </c>
      <c r="E194" s="84">
        <f t="shared" si="97"/>
        <v>0</v>
      </c>
      <c r="F194" s="84">
        <f t="shared" si="97"/>
        <v>0</v>
      </c>
      <c r="G194" s="84">
        <f t="shared" si="97"/>
        <v>0</v>
      </c>
      <c r="H194" s="84">
        <f t="shared" si="97"/>
        <v>0</v>
      </c>
      <c r="I194" s="84">
        <f t="shared" si="97"/>
        <v>0</v>
      </c>
      <c r="J194" s="84">
        <f t="shared" si="97"/>
        <v>0</v>
      </c>
      <c r="K194" s="84">
        <f t="shared" si="97"/>
        <v>0</v>
      </c>
      <c r="L194" s="84">
        <f t="shared" si="97"/>
        <v>0</v>
      </c>
      <c r="M194" s="84">
        <f t="shared" si="98"/>
        <v>0</v>
      </c>
      <c r="N194" s="84">
        <f t="shared" si="98"/>
        <v>0</v>
      </c>
      <c r="O194" s="84">
        <f t="shared" si="98"/>
        <v>0</v>
      </c>
      <c r="P194" s="84">
        <f t="shared" si="98"/>
        <v>0</v>
      </c>
      <c r="Q194" s="84">
        <f t="shared" si="98"/>
        <v>0</v>
      </c>
      <c r="R194" s="84">
        <f t="shared" si="98"/>
        <v>0</v>
      </c>
      <c r="S194" s="84">
        <f t="shared" si="98"/>
        <v>0</v>
      </c>
      <c r="T194" s="84">
        <f t="shared" si="98"/>
        <v>0</v>
      </c>
      <c r="U194" s="84">
        <f t="shared" si="98"/>
        <v>0</v>
      </c>
      <c r="V194" s="84">
        <f t="shared" si="98"/>
        <v>0</v>
      </c>
      <c r="W194" s="84">
        <f t="shared" si="99"/>
        <v>0</v>
      </c>
      <c r="X194" s="84">
        <f t="shared" si="99"/>
        <v>0</v>
      </c>
      <c r="Y194" s="84">
        <f t="shared" si="99"/>
        <v>0</v>
      </c>
      <c r="Z194" s="84">
        <f t="shared" si="99"/>
        <v>0</v>
      </c>
      <c r="AA194" s="84">
        <f t="shared" si="99"/>
        <v>0</v>
      </c>
      <c r="AB194" s="84">
        <f t="shared" si="99"/>
        <v>0</v>
      </c>
      <c r="AC194" s="84">
        <f t="shared" si="99"/>
        <v>0</v>
      </c>
      <c r="AD194" s="84">
        <f t="shared" si="99"/>
        <v>0</v>
      </c>
      <c r="AE194" s="84">
        <f t="shared" si="99"/>
        <v>0</v>
      </c>
      <c r="AF194" s="84">
        <f t="shared" si="99"/>
        <v>0</v>
      </c>
      <c r="AG194" s="84">
        <f t="shared" si="100"/>
        <v>0</v>
      </c>
      <c r="AH194" s="84">
        <f t="shared" si="100"/>
        <v>0</v>
      </c>
      <c r="AI194" s="84">
        <f t="shared" si="100"/>
        <v>0</v>
      </c>
      <c r="AJ194" s="84">
        <f t="shared" si="100"/>
        <v>0</v>
      </c>
      <c r="AK194" s="84">
        <f t="shared" si="100"/>
        <v>0</v>
      </c>
      <c r="AL194" s="84">
        <f t="shared" si="100"/>
        <v>0</v>
      </c>
      <c r="AM194" s="84">
        <f t="shared" si="100"/>
        <v>0</v>
      </c>
      <c r="AN194" s="84">
        <f t="shared" si="100"/>
        <v>0</v>
      </c>
      <c r="AO194" s="84">
        <f t="shared" si="100"/>
        <v>0</v>
      </c>
      <c r="AP194" s="84">
        <f t="shared" si="100"/>
        <v>0</v>
      </c>
      <c r="AQ194" s="84">
        <f t="shared" si="101"/>
        <v>0</v>
      </c>
      <c r="AR194" s="84">
        <f t="shared" si="101"/>
        <v>0</v>
      </c>
      <c r="AS194" s="84">
        <f t="shared" si="101"/>
        <v>0</v>
      </c>
      <c r="AT194" s="84">
        <f t="shared" si="101"/>
        <v>0</v>
      </c>
      <c r="AU194" s="84">
        <f t="shared" si="101"/>
        <v>0</v>
      </c>
      <c r="AV194" s="84">
        <f t="shared" si="101"/>
        <v>0</v>
      </c>
      <c r="AW194" s="84">
        <f t="shared" si="101"/>
        <v>0</v>
      </c>
      <c r="AX194" s="84">
        <f t="shared" si="101"/>
        <v>0</v>
      </c>
      <c r="AY194" s="84">
        <f t="shared" si="101"/>
        <v>0</v>
      </c>
      <c r="AZ194" s="84">
        <f t="shared" si="101"/>
        <v>0</v>
      </c>
    </row>
    <row r="195" spans="1:52" ht="15.75" x14ac:dyDescent="0.25">
      <c r="A195" s="86">
        <v>82</v>
      </c>
      <c r="B195" s="85">
        <v>0.77</v>
      </c>
      <c r="C195" s="84">
        <f t="shared" si="97"/>
        <v>0</v>
      </c>
      <c r="D195" s="84">
        <f t="shared" si="97"/>
        <v>0</v>
      </c>
      <c r="E195" s="84">
        <f t="shared" si="97"/>
        <v>0</v>
      </c>
      <c r="F195" s="84">
        <f t="shared" si="97"/>
        <v>0</v>
      </c>
      <c r="G195" s="84">
        <f t="shared" si="97"/>
        <v>0</v>
      </c>
      <c r="H195" s="84">
        <f t="shared" si="97"/>
        <v>0</v>
      </c>
      <c r="I195" s="84">
        <f t="shared" si="97"/>
        <v>0</v>
      </c>
      <c r="J195" s="84">
        <f t="shared" si="97"/>
        <v>0</v>
      </c>
      <c r="K195" s="84">
        <f t="shared" si="97"/>
        <v>0</v>
      </c>
      <c r="L195" s="84">
        <f t="shared" si="97"/>
        <v>0</v>
      </c>
      <c r="M195" s="84">
        <f t="shared" si="98"/>
        <v>0</v>
      </c>
      <c r="N195" s="84">
        <f t="shared" si="98"/>
        <v>0</v>
      </c>
      <c r="O195" s="84">
        <f t="shared" si="98"/>
        <v>0</v>
      </c>
      <c r="P195" s="84">
        <f t="shared" si="98"/>
        <v>0</v>
      </c>
      <c r="Q195" s="84">
        <f t="shared" si="98"/>
        <v>0</v>
      </c>
      <c r="R195" s="84">
        <f t="shared" si="98"/>
        <v>0</v>
      </c>
      <c r="S195" s="84">
        <f t="shared" si="98"/>
        <v>0</v>
      </c>
      <c r="T195" s="84">
        <f t="shared" si="98"/>
        <v>0</v>
      </c>
      <c r="U195" s="84">
        <f t="shared" si="98"/>
        <v>0</v>
      </c>
      <c r="V195" s="84">
        <f t="shared" si="98"/>
        <v>0</v>
      </c>
      <c r="W195" s="84">
        <f t="shared" si="99"/>
        <v>0</v>
      </c>
      <c r="X195" s="84">
        <f t="shared" si="99"/>
        <v>0</v>
      </c>
      <c r="Y195" s="84">
        <f t="shared" si="99"/>
        <v>0</v>
      </c>
      <c r="Z195" s="84">
        <f t="shared" si="99"/>
        <v>0</v>
      </c>
      <c r="AA195" s="84">
        <f t="shared" si="99"/>
        <v>0</v>
      </c>
      <c r="AB195" s="84">
        <f t="shared" si="99"/>
        <v>0</v>
      </c>
      <c r="AC195" s="84">
        <f t="shared" si="99"/>
        <v>0</v>
      </c>
      <c r="AD195" s="84">
        <f t="shared" si="99"/>
        <v>0</v>
      </c>
      <c r="AE195" s="84">
        <f t="shared" si="99"/>
        <v>0</v>
      </c>
      <c r="AF195" s="84">
        <f t="shared" si="99"/>
        <v>0</v>
      </c>
      <c r="AG195" s="84">
        <f t="shared" si="100"/>
        <v>0</v>
      </c>
      <c r="AH195" s="84">
        <f t="shared" si="100"/>
        <v>0</v>
      </c>
      <c r="AI195" s="84">
        <f t="shared" si="100"/>
        <v>0</v>
      </c>
      <c r="AJ195" s="84">
        <f t="shared" si="100"/>
        <v>0</v>
      </c>
      <c r="AK195" s="84">
        <f t="shared" si="100"/>
        <v>0</v>
      </c>
      <c r="AL195" s="84">
        <f t="shared" si="100"/>
        <v>0</v>
      </c>
      <c r="AM195" s="84">
        <f t="shared" si="100"/>
        <v>0</v>
      </c>
      <c r="AN195" s="84">
        <f t="shared" si="100"/>
        <v>0</v>
      </c>
      <c r="AO195" s="84">
        <f t="shared" si="100"/>
        <v>0</v>
      </c>
      <c r="AP195" s="84">
        <f t="shared" si="100"/>
        <v>0</v>
      </c>
      <c r="AQ195" s="84">
        <f t="shared" si="101"/>
        <v>0</v>
      </c>
      <c r="AR195" s="84">
        <f t="shared" si="101"/>
        <v>0</v>
      </c>
      <c r="AS195" s="84">
        <f t="shared" si="101"/>
        <v>0</v>
      </c>
      <c r="AT195" s="84">
        <f t="shared" si="101"/>
        <v>0</v>
      </c>
      <c r="AU195" s="84">
        <f t="shared" si="101"/>
        <v>0</v>
      </c>
      <c r="AV195" s="84">
        <f t="shared" si="101"/>
        <v>0</v>
      </c>
      <c r="AW195" s="84">
        <f t="shared" si="101"/>
        <v>0</v>
      </c>
      <c r="AX195" s="84">
        <f t="shared" si="101"/>
        <v>0</v>
      </c>
      <c r="AY195" s="84">
        <f t="shared" si="101"/>
        <v>0</v>
      </c>
      <c r="AZ195" s="84">
        <f t="shared" si="101"/>
        <v>0</v>
      </c>
    </row>
    <row r="196" spans="1:52" ht="15.75" x14ac:dyDescent="0.25">
      <c r="A196" s="86">
        <v>83</v>
      </c>
      <c r="B196" s="85">
        <v>0.77</v>
      </c>
      <c r="C196" s="84">
        <f t="shared" si="97"/>
        <v>0</v>
      </c>
      <c r="D196" s="84">
        <f t="shared" si="97"/>
        <v>0</v>
      </c>
      <c r="E196" s="84">
        <f t="shared" si="97"/>
        <v>0</v>
      </c>
      <c r="F196" s="84">
        <f t="shared" si="97"/>
        <v>0</v>
      </c>
      <c r="G196" s="84">
        <f t="shared" si="97"/>
        <v>0</v>
      </c>
      <c r="H196" s="84">
        <f t="shared" si="97"/>
        <v>0</v>
      </c>
      <c r="I196" s="84">
        <f t="shared" si="97"/>
        <v>0</v>
      </c>
      <c r="J196" s="84">
        <f t="shared" si="97"/>
        <v>0</v>
      </c>
      <c r="K196" s="84">
        <f t="shared" si="97"/>
        <v>0</v>
      </c>
      <c r="L196" s="84">
        <f t="shared" si="97"/>
        <v>0</v>
      </c>
      <c r="M196" s="84">
        <f t="shared" si="98"/>
        <v>0</v>
      </c>
      <c r="N196" s="84">
        <f t="shared" si="98"/>
        <v>0</v>
      </c>
      <c r="O196" s="84">
        <f t="shared" si="98"/>
        <v>0</v>
      </c>
      <c r="P196" s="84">
        <f t="shared" si="98"/>
        <v>0</v>
      </c>
      <c r="Q196" s="84">
        <f t="shared" si="98"/>
        <v>0</v>
      </c>
      <c r="R196" s="84">
        <f t="shared" si="98"/>
        <v>0</v>
      </c>
      <c r="S196" s="84">
        <f t="shared" si="98"/>
        <v>0</v>
      </c>
      <c r="T196" s="84">
        <f t="shared" si="98"/>
        <v>0</v>
      </c>
      <c r="U196" s="84">
        <f t="shared" si="98"/>
        <v>0</v>
      </c>
      <c r="V196" s="84">
        <f t="shared" si="98"/>
        <v>0</v>
      </c>
      <c r="W196" s="84">
        <f t="shared" si="99"/>
        <v>0</v>
      </c>
      <c r="X196" s="84">
        <f t="shared" si="99"/>
        <v>0</v>
      </c>
      <c r="Y196" s="84">
        <f t="shared" si="99"/>
        <v>0</v>
      </c>
      <c r="Z196" s="84">
        <f t="shared" si="99"/>
        <v>0</v>
      </c>
      <c r="AA196" s="84">
        <f t="shared" si="99"/>
        <v>0</v>
      </c>
      <c r="AB196" s="84">
        <f t="shared" si="99"/>
        <v>0</v>
      </c>
      <c r="AC196" s="84">
        <f t="shared" si="99"/>
        <v>0</v>
      </c>
      <c r="AD196" s="84">
        <f t="shared" si="99"/>
        <v>0</v>
      </c>
      <c r="AE196" s="84">
        <f t="shared" si="99"/>
        <v>0</v>
      </c>
      <c r="AF196" s="84">
        <f t="shared" si="99"/>
        <v>0</v>
      </c>
      <c r="AG196" s="84">
        <f t="shared" si="100"/>
        <v>0</v>
      </c>
      <c r="AH196" s="84">
        <f t="shared" si="100"/>
        <v>0</v>
      </c>
      <c r="AI196" s="84">
        <f t="shared" si="100"/>
        <v>0</v>
      </c>
      <c r="AJ196" s="84">
        <f t="shared" si="100"/>
        <v>0</v>
      </c>
      <c r="AK196" s="84">
        <f t="shared" si="100"/>
        <v>0</v>
      </c>
      <c r="AL196" s="84">
        <f t="shared" si="100"/>
        <v>0</v>
      </c>
      <c r="AM196" s="84">
        <f t="shared" si="100"/>
        <v>0</v>
      </c>
      <c r="AN196" s="84">
        <f t="shared" si="100"/>
        <v>0</v>
      </c>
      <c r="AO196" s="84">
        <f t="shared" si="100"/>
        <v>0</v>
      </c>
      <c r="AP196" s="84">
        <f t="shared" si="100"/>
        <v>0</v>
      </c>
      <c r="AQ196" s="84">
        <f t="shared" si="101"/>
        <v>0</v>
      </c>
      <c r="AR196" s="84">
        <f t="shared" si="101"/>
        <v>0</v>
      </c>
      <c r="AS196" s="84">
        <f t="shared" si="101"/>
        <v>0</v>
      </c>
      <c r="AT196" s="84">
        <f t="shared" si="101"/>
        <v>0</v>
      </c>
      <c r="AU196" s="84">
        <f t="shared" si="101"/>
        <v>0</v>
      </c>
      <c r="AV196" s="84">
        <f t="shared" si="101"/>
        <v>0</v>
      </c>
      <c r="AW196" s="84">
        <f t="shared" si="101"/>
        <v>0</v>
      </c>
      <c r="AX196" s="84">
        <f t="shared" si="101"/>
        <v>0</v>
      </c>
      <c r="AY196" s="84">
        <f t="shared" si="101"/>
        <v>0</v>
      </c>
      <c r="AZ196" s="84">
        <f t="shared" si="101"/>
        <v>0</v>
      </c>
    </row>
    <row r="197" spans="1:52" ht="15.75" x14ac:dyDescent="0.25">
      <c r="A197" s="86">
        <v>84</v>
      </c>
      <c r="B197" s="85">
        <v>0.77</v>
      </c>
      <c r="C197" s="84">
        <f t="shared" si="97"/>
        <v>0</v>
      </c>
      <c r="D197" s="84">
        <f t="shared" si="97"/>
        <v>0</v>
      </c>
      <c r="E197" s="84">
        <f t="shared" si="97"/>
        <v>0</v>
      </c>
      <c r="F197" s="84">
        <f t="shared" si="97"/>
        <v>0</v>
      </c>
      <c r="G197" s="84">
        <f t="shared" si="97"/>
        <v>0</v>
      </c>
      <c r="H197" s="84">
        <f t="shared" si="97"/>
        <v>0</v>
      </c>
      <c r="I197" s="84">
        <f t="shared" si="97"/>
        <v>0</v>
      </c>
      <c r="J197" s="84">
        <f t="shared" si="97"/>
        <v>0</v>
      </c>
      <c r="K197" s="84">
        <f t="shared" si="97"/>
        <v>0</v>
      </c>
      <c r="L197" s="84">
        <f t="shared" si="97"/>
        <v>0</v>
      </c>
      <c r="M197" s="84">
        <f t="shared" si="98"/>
        <v>0</v>
      </c>
      <c r="N197" s="84">
        <f t="shared" si="98"/>
        <v>0</v>
      </c>
      <c r="O197" s="84">
        <f t="shared" si="98"/>
        <v>0</v>
      </c>
      <c r="P197" s="84">
        <f t="shared" si="98"/>
        <v>0</v>
      </c>
      <c r="Q197" s="84">
        <f t="shared" si="98"/>
        <v>0</v>
      </c>
      <c r="R197" s="84">
        <f t="shared" si="98"/>
        <v>0</v>
      </c>
      <c r="S197" s="84">
        <f t="shared" si="98"/>
        <v>0</v>
      </c>
      <c r="T197" s="84">
        <f t="shared" si="98"/>
        <v>0</v>
      </c>
      <c r="U197" s="84">
        <f t="shared" si="98"/>
        <v>0</v>
      </c>
      <c r="V197" s="84">
        <f t="shared" si="98"/>
        <v>0</v>
      </c>
      <c r="W197" s="84">
        <f t="shared" si="99"/>
        <v>0</v>
      </c>
      <c r="X197" s="84">
        <f t="shared" si="99"/>
        <v>0</v>
      </c>
      <c r="Y197" s="84">
        <f t="shared" si="99"/>
        <v>0</v>
      </c>
      <c r="Z197" s="84">
        <f t="shared" si="99"/>
        <v>0</v>
      </c>
      <c r="AA197" s="84">
        <f t="shared" si="99"/>
        <v>0</v>
      </c>
      <c r="AB197" s="84">
        <f t="shared" si="99"/>
        <v>0</v>
      </c>
      <c r="AC197" s="84">
        <f t="shared" si="99"/>
        <v>0</v>
      </c>
      <c r="AD197" s="84">
        <f t="shared" si="99"/>
        <v>0</v>
      </c>
      <c r="AE197" s="84">
        <f t="shared" si="99"/>
        <v>0</v>
      </c>
      <c r="AF197" s="84">
        <f t="shared" si="99"/>
        <v>0</v>
      </c>
      <c r="AG197" s="84">
        <f t="shared" si="100"/>
        <v>0</v>
      </c>
      <c r="AH197" s="84">
        <f t="shared" si="100"/>
        <v>0</v>
      </c>
      <c r="AI197" s="84">
        <f t="shared" si="100"/>
        <v>0</v>
      </c>
      <c r="AJ197" s="84">
        <f t="shared" si="100"/>
        <v>0</v>
      </c>
      <c r="AK197" s="84">
        <f t="shared" si="100"/>
        <v>0</v>
      </c>
      <c r="AL197" s="84">
        <f t="shared" si="100"/>
        <v>0</v>
      </c>
      <c r="AM197" s="84">
        <f t="shared" si="100"/>
        <v>0</v>
      </c>
      <c r="AN197" s="84">
        <f t="shared" si="100"/>
        <v>0</v>
      </c>
      <c r="AO197" s="84">
        <f t="shared" si="100"/>
        <v>0</v>
      </c>
      <c r="AP197" s="84">
        <f t="shared" si="100"/>
        <v>0</v>
      </c>
      <c r="AQ197" s="84">
        <f t="shared" si="101"/>
        <v>0</v>
      </c>
      <c r="AR197" s="84">
        <f t="shared" si="101"/>
        <v>0</v>
      </c>
      <c r="AS197" s="84">
        <f t="shared" si="101"/>
        <v>0</v>
      </c>
      <c r="AT197" s="84">
        <f t="shared" si="101"/>
        <v>0</v>
      </c>
      <c r="AU197" s="84">
        <f t="shared" si="101"/>
        <v>0</v>
      </c>
      <c r="AV197" s="84">
        <f t="shared" si="101"/>
        <v>0</v>
      </c>
      <c r="AW197" s="84">
        <f t="shared" si="101"/>
        <v>0</v>
      </c>
      <c r="AX197" s="84">
        <f t="shared" si="101"/>
        <v>0</v>
      </c>
      <c r="AY197" s="84">
        <f t="shared" si="101"/>
        <v>0</v>
      </c>
      <c r="AZ197" s="84">
        <f t="shared" si="101"/>
        <v>0</v>
      </c>
    </row>
    <row r="198" spans="1:52" ht="15.75" x14ac:dyDescent="0.25">
      <c r="A198" s="86">
        <v>85</v>
      </c>
      <c r="B198" s="85">
        <v>0.77</v>
      </c>
      <c r="C198" s="84">
        <f t="shared" si="97"/>
        <v>0</v>
      </c>
      <c r="D198" s="84">
        <f t="shared" si="97"/>
        <v>0</v>
      </c>
      <c r="E198" s="84">
        <f t="shared" si="97"/>
        <v>0</v>
      </c>
      <c r="F198" s="84">
        <f t="shared" si="97"/>
        <v>0</v>
      </c>
      <c r="G198" s="84">
        <f t="shared" si="97"/>
        <v>0</v>
      </c>
      <c r="H198" s="84">
        <f t="shared" si="97"/>
        <v>0</v>
      </c>
      <c r="I198" s="84">
        <f t="shared" si="97"/>
        <v>0</v>
      </c>
      <c r="J198" s="84">
        <f t="shared" si="97"/>
        <v>0</v>
      </c>
      <c r="K198" s="84">
        <f t="shared" si="97"/>
        <v>0</v>
      </c>
      <c r="L198" s="84">
        <f t="shared" si="97"/>
        <v>0</v>
      </c>
      <c r="M198" s="84">
        <f t="shared" si="98"/>
        <v>0</v>
      </c>
      <c r="N198" s="84">
        <f t="shared" si="98"/>
        <v>0</v>
      </c>
      <c r="O198" s="84">
        <f t="shared" si="98"/>
        <v>0</v>
      </c>
      <c r="P198" s="84">
        <f t="shared" si="98"/>
        <v>0</v>
      </c>
      <c r="Q198" s="84">
        <f t="shared" si="98"/>
        <v>0</v>
      </c>
      <c r="R198" s="84">
        <f t="shared" si="98"/>
        <v>0</v>
      </c>
      <c r="S198" s="84">
        <f t="shared" si="98"/>
        <v>0</v>
      </c>
      <c r="T198" s="84">
        <f t="shared" si="98"/>
        <v>0</v>
      </c>
      <c r="U198" s="84">
        <f t="shared" si="98"/>
        <v>0</v>
      </c>
      <c r="V198" s="84">
        <f t="shared" si="98"/>
        <v>0</v>
      </c>
      <c r="W198" s="84">
        <f t="shared" si="99"/>
        <v>0</v>
      </c>
      <c r="X198" s="84">
        <f t="shared" si="99"/>
        <v>0</v>
      </c>
      <c r="Y198" s="84">
        <f t="shared" si="99"/>
        <v>0</v>
      </c>
      <c r="Z198" s="84">
        <f t="shared" si="99"/>
        <v>0</v>
      </c>
      <c r="AA198" s="84">
        <f t="shared" si="99"/>
        <v>0</v>
      </c>
      <c r="AB198" s="84">
        <f t="shared" si="99"/>
        <v>0</v>
      </c>
      <c r="AC198" s="84">
        <f t="shared" si="99"/>
        <v>0</v>
      </c>
      <c r="AD198" s="84">
        <f t="shared" si="99"/>
        <v>0</v>
      </c>
      <c r="AE198" s="84">
        <f t="shared" si="99"/>
        <v>0</v>
      </c>
      <c r="AF198" s="84">
        <f t="shared" si="99"/>
        <v>0</v>
      </c>
      <c r="AG198" s="84">
        <f t="shared" si="100"/>
        <v>0</v>
      </c>
      <c r="AH198" s="84">
        <f t="shared" si="100"/>
        <v>0</v>
      </c>
      <c r="AI198" s="84">
        <f t="shared" si="100"/>
        <v>0</v>
      </c>
      <c r="AJ198" s="84">
        <f t="shared" si="100"/>
        <v>0</v>
      </c>
      <c r="AK198" s="84">
        <f t="shared" si="100"/>
        <v>0</v>
      </c>
      <c r="AL198" s="84">
        <f t="shared" si="100"/>
        <v>0</v>
      </c>
      <c r="AM198" s="84">
        <f t="shared" si="100"/>
        <v>0</v>
      </c>
      <c r="AN198" s="84">
        <f t="shared" si="100"/>
        <v>0</v>
      </c>
      <c r="AO198" s="84">
        <f t="shared" si="100"/>
        <v>0</v>
      </c>
      <c r="AP198" s="84">
        <f t="shared" si="100"/>
        <v>0</v>
      </c>
      <c r="AQ198" s="84">
        <f t="shared" si="101"/>
        <v>0</v>
      </c>
      <c r="AR198" s="84">
        <f t="shared" si="101"/>
        <v>0</v>
      </c>
      <c r="AS198" s="84">
        <f t="shared" si="101"/>
        <v>0</v>
      </c>
      <c r="AT198" s="84">
        <f t="shared" si="101"/>
        <v>0</v>
      </c>
      <c r="AU198" s="84">
        <f t="shared" si="101"/>
        <v>0</v>
      </c>
      <c r="AV198" s="84">
        <f t="shared" si="101"/>
        <v>0</v>
      </c>
      <c r="AW198" s="84">
        <f t="shared" si="101"/>
        <v>0</v>
      </c>
      <c r="AX198" s="84">
        <f t="shared" si="101"/>
        <v>0</v>
      </c>
      <c r="AY198" s="84">
        <f t="shared" si="101"/>
        <v>0</v>
      </c>
      <c r="AZ198" s="84">
        <f t="shared" si="101"/>
        <v>0</v>
      </c>
    </row>
    <row r="199" spans="1:52" ht="15.75" x14ac:dyDescent="0.25">
      <c r="A199" s="86">
        <v>86</v>
      </c>
      <c r="B199" s="85">
        <v>0.77</v>
      </c>
      <c r="C199" s="84">
        <f t="shared" si="97"/>
        <v>0</v>
      </c>
      <c r="D199" s="84">
        <f t="shared" si="97"/>
        <v>0</v>
      </c>
      <c r="E199" s="84">
        <f t="shared" si="97"/>
        <v>0</v>
      </c>
      <c r="F199" s="84">
        <f t="shared" si="97"/>
        <v>0</v>
      </c>
      <c r="G199" s="84">
        <f t="shared" si="97"/>
        <v>0</v>
      </c>
      <c r="H199" s="84">
        <f t="shared" si="97"/>
        <v>0</v>
      </c>
      <c r="I199" s="84">
        <f t="shared" si="97"/>
        <v>0</v>
      </c>
      <c r="J199" s="84">
        <f t="shared" si="97"/>
        <v>0</v>
      </c>
      <c r="K199" s="84">
        <f t="shared" si="97"/>
        <v>0</v>
      </c>
      <c r="L199" s="84">
        <f t="shared" si="97"/>
        <v>0</v>
      </c>
      <c r="M199" s="84">
        <f t="shared" si="98"/>
        <v>0</v>
      </c>
      <c r="N199" s="84">
        <f t="shared" si="98"/>
        <v>0</v>
      </c>
      <c r="O199" s="84">
        <f t="shared" si="98"/>
        <v>0</v>
      </c>
      <c r="P199" s="84">
        <f t="shared" si="98"/>
        <v>0</v>
      </c>
      <c r="Q199" s="84">
        <f t="shared" si="98"/>
        <v>0</v>
      </c>
      <c r="R199" s="84">
        <f t="shared" si="98"/>
        <v>0</v>
      </c>
      <c r="S199" s="84">
        <f t="shared" si="98"/>
        <v>0</v>
      </c>
      <c r="T199" s="84">
        <f t="shared" si="98"/>
        <v>0</v>
      </c>
      <c r="U199" s="84">
        <f t="shared" si="98"/>
        <v>0</v>
      </c>
      <c r="V199" s="84">
        <f t="shared" si="98"/>
        <v>0</v>
      </c>
      <c r="W199" s="84">
        <f t="shared" si="99"/>
        <v>0</v>
      </c>
      <c r="X199" s="84">
        <f t="shared" si="99"/>
        <v>0</v>
      </c>
      <c r="Y199" s="84">
        <f t="shared" si="99"/>
        <v>0</v>
      </c>
      <c r="Z199" s="84">
        <f t="shared" si="99"/>
        <v>0</v>
      </c>
      <c r="AA199" s="84">
        <f t="shared" si="99"/>
        <v>0</v>
      </c>
      <c r="AB199" s="84">
        <f t="shared" si="99"/>
        <v>0</v>
      </c>
      <c r="AC199" s="84">
        <f t="shared" si="99"/>
        <v>0</v>
      </c>
      <c r="AD199" s="84">
        <f t="shared" si="99"/>
        <v>0</v>
      </c>
      <c r="AE199" s="84">
        <f t="shared" si="99"/>
        <v>0</v>
      </c>
      <c r="AF199" s="84">
        <f t="shared" si="99"/>
        <v>0</v>
      </c>
      <c r="AG199" s="84">
        <f t="shared" si="100"/>
        <v>0</v>
      </c>
      <c r="AH199" s="84">
        <f t="shared" si="100"/>
        <v>0</v>
      </c>
      <c r="AI199" s="84">
        <f t="shared" si="100"/>
        <v>0</v>
      </c>
      <c r="AJ199" s="84">
        <f t="shared" si="100"/>
        <v>0</v>
      </c>
      <c r="AK199" s="84">
        <f t="shared" si="100"/>
        <v>0</v>
      </c>
      <c r="AL199" s="84">
        <f t="shared" si="100"/>
        <v>0</v>
      </c>
      <c r="AM199" s="84">
        <f t="shared" si="100"/>
        <v>0</v>
      </c>
      <c r="AN199" s="84">
        <f t="shared" si="100"/>
        <v>0</v>
      </c>
      <c r="AO199" s="84">
        <f t="shared" si="100"/>
        <v>0</v>
      </c>
      <c r="AP199" s="84">
        <f t="shared" si="100"/>
        <v>0</v>
      </c>
      <c r="AQ199" s="84">
        <f t="shared" si="101"/>
        <v>0</v>
      </c>
      <c r="AR199" s="84">
        <f t="shared" si="101"/>
        <v>0</v>
      </c>
      <c r="AS199" s="84">
        <f t="shared" si="101"/>
        <v>0</v>
      </c>
      <c r="AT199" s="84">
        <f t="shared" si="101"/>
        <v>0</v>
      </c>
      <c r="AU199" s="84">
        <f t="shared" si="101"/>
        <v>0</v>
      </c>
      <c r="AV199" s="84">
        <f t="shared" si="101"/>
        <v>0</v>
      </c>
      <c r="AW199" s="84">
        <f t="shared" si="101"/>
        <v>0</v>
      </c>
      <c r="AX199" s="84">
        <f t="shared" si="101"/>
        <v>0</v>
      </c>
      <c r="AY199" s="84">
        <f t="shared" si="101"/>
        <v>0</v>
      </c>
      <c r="AZ199" s="84">
        <f t="shared" si="101"/>
        <v>0</v>
      </c>
    </row>
    <row r="200" spans="1:52" ht="15.75" x14ac:dyDescent="0.25">
      <c r="A200" s="86">
        <v>87</v>
      </c>
      <c r="B200" s="85">
        <v>0.77</v>
      </c>
      <c r="C200" s="84">
        <f t="shared" si="97"/>
        <v>0</v>
      </c>
      <c r="D200" s="84">
        <f t="shared" si="97"/>
        <v>0</v>
      </c>
      <c r="E200" s="84">
        <f t="shared" si="97"/>
        <v>0</v>
      </c>
      <c r="F200" s="84">
        <f t="shared" si="97"/>
        <v>0</v>
      </c>
      <c r="G200" s="84">
        <f t="shared" si="97"/>
        <v>0</v>
      </c>
      <c r="H200" s="84">
        <f t="shared" si="97"/>
        <v>0</v>
      </c>
      <c r="I200" s="84">
        <f t="shared" si="97"/>
        <v>0</v>
      </c>
      <c r="J200" s="84">
        <f t="shared" si="97"/>
        <v>0</v>
      </c>
      <c r="K200" s="84">
        <f t="shared" si="97"/>
        <v>0</v>
      </c>
      <c r="L200" s="84">
        <f t="shared" si="97"/>
        <v>0</v>
      </c>
      <c r="M200" s="84">
        <f t="shared" si="98"/>
        <v>0</v>
      </c>
      <c r="N200" s="84">
        <f t="shared" si="98"/>
        <v>0</v>
      </c>
      <c r="O200" s="84">
        <f t="shared" si="98"/>
        <v>0</v>
      </c>
      <c r="P200" s="84">
        <f t="shared" si="98"/>
        <v>0</v>
      </c>
      <c r="Q200" s="84">
        <f t="shared" si="98"/>
        <v>0</v>
      </c>
      <c r="R200" s="84">
        <f t="shared" si="98"/>
        <v>0</v>
      </c>
      <c r="S200" s="84">
        <f t="shared" si="98"/>
        <v>0</v>
      </c>
      <c r="T200" s="84">
        <f t="shared" si="98"/>
        <v>0</v>
      </c>
      <c r="U200" s="84">
        <f t="shared" si="98"/>
        <v>0</v>
      </c>
      <c r="V200" s="84">
        <f t="shared" si="98"/>
        <v>0</v>
      </c>
      <c r="W200" s="84">
        <f t="shared" si="99"/>
        <v>0</v>
      </c>
      <c r="X200" s="84">
        <f t="shared" si="99"/>
        <v>0</v>
      </c>
      <c r="Y200" s="84">
        <f t="shared" si="99"/>
        <v>0</v>
      </c>
      <c r="Z200" s="84">
        <f t="shared" si="99"/>
        <v>0</v>
      </c>
      <c r="AA200" s="84">
        <f t="shared" si="99"/>
        <v>0</v>
      </c>
      <c r="AB200" s="84">
        <f t="shared" si="99"/>
        <v>0</v>
      </c>
      <c r="AC200" s="84">
        <f t="shared" si="99"/>
        <v>0</v>
      </c>
      <c r="AD200" s="84">
        <f t="shared" si="99"/>
        <v>0</v>
      </c>
      <c r="AE200" s="84">
        <f t="shared" si="99"/>
        <v>0</v>
      </c>
      <c r="AF200" s="84">
        <f t="shared" si="99"/>
        <v>0</v>
      </c>
      <c r="AG200" s="84">
        <f t="shared" si="100"/>
        <v>0</v>
      </c>
      <c r="AH200" s="84">
        <f t="shared" si="100"/>
        <v>0</v>
      </c>
      <c r="AI200" s="84">
        <f t="shared" si="100"/>
        <v>0</v>
      </c>
      <c r="AJ200" s="84">
        <f t="shared" si="100"/>
        <v>0</v>
      </c>
      <c r="AK200" s="84">
        <f t="shared" si="100"/>
        <v>0</v>
      </c>
      <c r="AL200" s="84">
        <f t="shared" si="100"/>
        <v>0</v>
      </c>
      <c r="AM200" s="84">
        <f t="shared" si="100"/>
        <v>0</v>
      </c>
      <c r="AN200" s="84">
        <f t="shared" si="100"/>
        <v>0</v>
      </c>
      <c r="AO200" s="84">
        <f t="shared" si="100"/>
        <v>0</v>
      </c>
      <c r="AP200" s="84">
        <f t="shared" si="100"/>
        <v>0</v>
      </c>
      <c r="AQ200" s="84">
        <f t="shared" si="101"/>
        <v>0</v>
      </c>
      <c r="AR200" s="84">
        <f t="shared" si="101"/>
        <v>0</v>
      </c>
      <c r="AS200" s="84">
        <f t="shared" si="101"/>
        <v>0</v>
      </c>
      <c r="AT200" s="84">
        <f t="shared" si="101"/>
        <v>0</v>
      </c>
      <c r="AU200" s="84">
        <f t="shared" si="101"/>
        <v>0</v>
      </c>
      <c r="AV200" s="84">
        <f t="shared" si="101"/>
        <v>0</v>
      </c>
      <c r="AW200" s="84">
        <f t="shared" si="101"/>
        <v>0</v>
      </c>
      <c r="AX200" s="84">
        <f t="shared" si="101"/>
        <v>0</v>
      </c>
      <c r="AY200" s="84">
        <f t="shared" si="101"/>
        <v>0</v>
      </c>
      <c r="AZ200" s="84">
        <f t="shared" si="101"/>
        <v>0</v>
      </c>
    </row>
    <row r="201" spans="1:52" ht="15.75" x14ac:dyDescent="0.25">
      <c r="A201" s="86">
        <v>88</v>
      </c>
      <c r="B201" s="85">
        <v>0.77</v>
      </c>
      <c r="C201" s="84">
        <f t="shared" si="97"/>
        <v>0</v>
      </c>
      <c r="D201" s="84">
        <f t="shared" si="97"/>
        <v>0</v>
      </c>
      <c r="E201" s="84">
        <f t="shared" si="97"/>
        <v>0</v>
      </c>
      <c r="F201" s="84">
        <f t="shared" si="97"/>
        <v>0</v>
      </c>
      <c r="G201" s="84">
        <f t="shared" si="97"/>
        <v>0</v>
      </c>
      <c r="H201" s="84">
        <f t="shared" si="97"/>
        <v>0</v>
      </c>
      <c r="I201" s="84">
        <f t="shared" si="97"/>
        <v>0</v>
      </c>
      <c r="J201" s="84">
        <f t="shared" si="97"/>
        <v>0</v>
      </c>
      <c r="K201" s="84">
        <f t="shared" si="97"/>
        <v>0</v>
      </c>
      <c r="L201" s="84">
        <f t="shared" si="97"/>
        <v>0</v>
      </c>
      <c r="M201" s="84">
        <f t="shared" si="98"/>
        <v>0</v>
      </c>
      <c r="N201" s="84">
        <f t="shared" si="98"/>
        <v>0</v>
      </c>
      <c r="O201" s="84">
        <f t="shared" si="98"/>
        <v>0</v>
      </c>
      <c r="P201" s="84">
        <f t="shared" si="98"/>
        <v>0</v>
      </c>
      <c r="Q201" s="84">
        <f t="shared" si="98"/>
        <v>0</v>
      </c>
      <c r="R201" s="84">
        <f t="shared" si="98"/>
        <v>0</v>
      </c>
      <c r="S201" s="84">
        <f t="shared" si="98"/>
        <v>0</v>
      </c>
      <c r="T201" s="84">
        <f t="shared" si="98"/>
        <v>0</v>
      </c>
      <c r="U201" s="84">
        <f t="shared" si="98"/>
        <v>0</v>
      </c>
      <c r="V201" s="84">
        <f t="shared" si="98"/>
        <v>0</v>
      </c>
      <c r="W201" s="84">
        <f t="shared" si="99"/>
        <v>0</v>
      </c>
      <c r="X201" s="84">
        <f t="shared" si="99"/>
        <v>0</v>
      </c>
      <c r="Y201" s="84">
        <f t="shared" si="99"/>
        <v>0</v>
      </c>
      <c r="Z201" s="84">
        <f t="shared" si="99"/>
        <v>0</v>
      </c>
      <c r="AA201" s="84">
        <f t="shared" si="99"/>
        <v>0</v>
      </c>
      <c r="AB201" s="84">
        <f t="shared" si="99"/>
        <v>0</v>
      </c>
      <c r="AC201" s="84">
        <f t="shared" si="99"/>
        <v>0</v>
      </c>
      <c r="AD201" s="84">
        <f t="shared" si="99"/>
        <v>0</v>
      </c>
      <c r="AE201" s="84">
        <f t="shared" si="99"/>
        <v>0</v>
      </c>
      <c r="AF201" s="84">
        <f t="shared" si="99"/>
        <v>0</v>
      </c>
      <c r="AG201" s="84">
        <f t="shared" si="100"/>
        <v>0</v>
      </c>
      <c r="AH201" s="84">
        <f t="shared" si="100"/>
        <v>0</v>
      </c>
      <c r="AI201" s="84">
        <f t="shared" si="100"/>
        <v>0</v>
      </c>
      <c r="AJ201" s="84">
        <f t="shared" si="100"/>
        <v>0</v>
      </c>
      <c r="AK201" s="84">
        <f t="shared" si="100"/>
        <v>0</v>
      </c>
      <c r="AL201" s="84">
        <f t="shared" si="100"/>
        <v>0</v>
      </c>
      <c r="AM201" s="84">
        <f t="shared" si="100"/>
        <v>0</v>
      </c>
      <c r="AN201" s="84">
        <f t="shared" si="100"/>
        <v>0</v>
      </c>
      <c r="AO201" s="84">
        <f t="shared" si="100"/>
        <v>0</v>
      </c>
      <c r="AP201" s="84">
        <f t="shared" si="100"/>
        <v>0</v>
      </c>
      <c r="AQ201" s="84">
        <f t="shared" si="101"/>
        <v>0</v>
      </c>
      <c r="AR201" s="84">
        <f t="shared" si="101"/>
        <v>0</v>
      </c>
      <c r="AS201" s="84">
        <f t="shared" si="101"/>
        <v>0</v>
      </c>
      <c r="AT201" s="84">
        <f t="shared" si="101"/>
        <v>0</v>
      </c>
      <c r="AU201" s="84">
        <f t="shared" si="101"/>
        <v>0</v>
      </c>
      <c r="AV201" s="84">
        <f t="shared" si="101"/>
        <v>0</v>
      </c>
      <c r="AW201" s="84">
        <f t="shared" si="101"/>
        <v>0</v>
      </c>
      <c r="AX201" s="84">
        <f t="shared" si="101"/>
        <v>0</v>
      </c>
      <c r="AY201" s="84">
        <f t="shared" si="101"/>
        <v>0</v>
      </c>
      <c r="AZ201" s="84">
        <f t="shared" si="101"/>
        <v>0</v>
      </c>
    </row>
    <row r="202" spans="1:52" ht="15.75" x14ac:dyDescent="0.25">
      <c r="A202" s="86">
        <v>89</v>
      </c>
      <c r="B202" s="85">
        <v>0.77</v>
      </c>
      <c r="C202" s="84">
        <f t="shared" si="97"/>
        <v>0</v>
      </c>
      <c r="D202" s="84">
        <f t="shared" si="97"/>
        <v>0</v>
      </c>
      <c r="E202" s="84">
        <f t="shared" si="97"/>
        <v>0</v>
      </c>
      <c r="F202" s="84">
        <f t="shared" si="97"/>
        <v>0</v>
      </c>
      <c r="G202" s="84">
        <f t="shared" si="97"/>
        <v>0</v>
      </c>
      <c r="H202" s="84">
        <f t="shared" si="97"/>
        <v>0</v>
      </c>
      <c r="I202" s="84">
        <f t="shared" si="97"/>
        <v>0</v>
      </c>
      <c r="J202" s="84">
        <f t="shared" si="97"/>
        <v>0</v>
      </c>
      <c r="K202" s="84">
        <f t="shared" si="97"/>
        <v>0</v>
      </c>
      <c r="L202" s="84">
        <f t="shared" si="97"/>
        <v>0</v>
      </c>
      <c r="M202" s="84">
        <f t="shared" si="98"/>
        <v>0</v>
      </c>
      <c r="N202" s="84">
        <f t="shared" si="98"/>
        <v>0</v>
      </c>
      <c r="O202" s="84">
        <f t="shared" si="98"/>
        <v>0</v>
      </c>
      <c r="P202" s="84">
        <f t="shared" si="98"/>
        <v>0</v>
      </c>
      <c r="Q202" s="84">
        <f t="shared" si="98"/>
        <v>0</v>
      </c>
      <c r="R202" s="84">
        <f t="shared" si="98"/>
        <v>0</v>
      </c>
      <c r="S202" s="84">
        <f t="shared" si="98"/>
        <v>0</v>
      </c>
      <c r="T202" s="84">
        <f t="shared" si="98"/>
        <v>0</v>
      </c>
      <c r="U202" s="84">
        <f t="shared" si="98"/>
        <v>0</v>
      </c>
      <c r="V202" s="84">
        <f t="shared" si="98"/>
        <v>0</v>
      </c>
      <c r="W202" s="84">
        <f t="shared" si="99"/>
        <v>0</v>
      </c>
      <c r="X202" s="84">
        <f t="shared" si="99"/>
        <v>0</v>
      </c>
      <c r="Y202" s="84">
        <f t="shared" si="99"/>
        <v>0</v>
      </c>
      <c r="Z202" s="84">
        <f t="shared" si="99"/>
        <v>0</v>
      </c>
      <c r="AA202" s="84">
        <f t="shared" si="99"/>
        <v>0</v>
      </c>
      <c r="AB202" s="84">
        <f t="shared" si="99"/>
        <v>0</v>
      </c>
      <c r="AC202" s="84">
        <f t="shared" si="99"/>
        <v>0</v>
      </c>
      <c r="AD202" s="84">
        <f t="shared" si="99"/>
        <v>0</v>
      </c>
      <c r="AE202" s="84">
        <f t="shared" si="99"/>
        <v>0</v>
      </c>
      <c r="AF202" s="84">
        <f t="shared" si="99"/>
        <v>0</v>
      </c>
      <c r="AG202" s="84">
        <f t="shared" si="100"/>
        <v>0</v>
      </c>
      <c r="AH202" s="84">
        <f t="shared" si="100"/>
        <v>0</v>
      </c>
      <c r="AI202" s="84">
        <f t="shared" si="100"/>
        <v>0</v>
      </c>
      <c r="AJ202" s="84">
        <f t="shared" si="100"/>
        <v>0</v>
      </c>
      <c r="AK202" s="84">
        <f t="shared" si="100"/>
        <v>0</v>
      </c>
      <c r="AL202" s="84">
        <f t="shared" si="100"/>
        <v>0</v>
      </c>
      <c r="AM202" s="84">
        <f t="shared" si="100"/>
        <v>0</v>
      </c>
      <c r="AN202" s="84">
        <f t="shared" si="100"/>
        <v>0</v>
      </c>
      <c r="AO202" s="84">
        <f t="shared" si="100"/>
        <v>0</v>
      </c>
      <c r="AP202" s="84">
        <f t="shared" si="100"/>
        <v>0</v>
      </c>
      <c r="AQ202" s="84">
        <f t="shared" si="101"/>
        <v>0</v>
      </c>
      <c r="AR202" s="84">
        <f t="shared" si="101"/>
        <v>0</v>
      </c>
      <c r="AS202" s="84">
        <f t="shared" si="101"/>
        <v>0</v>
      </c>
      <c r="AT202" s="84">
        <f t="shared" si="101"/>
        <v>0</v>
      </c>
      <c r="AU202" s="84">
        <f t="shared" si="101"/>
        <v>0</v>
      </c>
      <c r="AV202" s="84">
        <f t="shared" si="101"/>
        <v>0</v>
      </c>
      <c r="AW202" s="84">
        <f t="shared" si="101"/>
        <v>0</v>
      </c>
      <c r="AX202" s="84">
        <f t="shared" si="101"/>
        <v>0</v>
      </c>
      <c r="AY202" s="84">
        <f t="shared" si="101"/>
        <v>0</v>
      </c>
      <c r="AZ202" s="84">
        <f t="shared" si="101"/>
        <v>0</v>
      </c>
    </row>
    <row r="203" spans="1:52" ht="15.75" x14ac:dyDescent="0.25">
      <c r="A203" s="86">
        <v>90</v>
      </c>
      <c r="B203" s="85">
        <v>0.77</v>
      </c>
      <c r="C203" s="84">
        <f t="shared" si="97"/>
        <v>0</v>
      </c>
      <c r="D203" s="84">
        <f t="shared" si="97"/>
        <v>0</v>
      </c>
      <c r="E203" s="84">
        <f t="shared" si="97"/>
        <v>0</v>
      </c>
      <c r="F203" s="84">
        <f t="shared" si="97"/>
        <v>0</v>
      </c>
      <c r="G203" s="84">
        <f t="shared" si="97"/>
        <v>0</v>
      </c>
      <c r="H203" s="84">
        <f t="shared" si="97"/>
        <v>0</v>
      </c>
      <c r="I203" s="84">
        <f t="shared" si="97"/>
        <v>0</v>
      </c>
      <c r="J203" s="84">
        <f t="shared" si="97"/>
        <v>0</v>
      </c>
      <c r="K203" s="84">
        <f t="shared" si="97"/>
        <v>0</v>
      </c>
      <c r="L203" s="84">
        <f t="shared" si="97"/>
        <v>0</v>
      </c>
      <c r="M203" s="84">
        <f t="shared" si="98"/>
        <v>0</v>
      </c>
      <c r="N203" s="84">
        <f t="shared" si="98"/>
        <v>0</v>
      </c>
      <c r="O203" s="84">
        <f t="shared" si="98"/>
        <v>0</v>
      </c>
      <c r="P203" s="84">
        <f t="shared" si="98"/>
        <v>0</v>
      </c>
      <c r="Q203" s="84">
        <f t="shared" si="98"/>
        <v>0</v>
      </c>
      <c r="R203" s="84">
        <f t="shared" si="98"/>
        <v>0</v>
      </c>
      <c r="S203" s="84">
        <f t="shared" si="98"/>
        <v>0</v>
      </c>
      <c r="T203" s="84">
        <f t="shared" si="98"/>
        <v>0</v>
      </c>
      <c r="U203" s="84">
        <f t="shared" si="98"/>
        <v>0</v>
      </c>
      <c r="V203" s="84">
        <f t="shared" si="98"/>
        <v>0</v>
      </c>
      <c r="W203" s="84">
        <f t="shared" si="99"/>
        <v>0</v>
      </c>
      <c r="X203" s="84">
        <f t="shared" si="99"/>
        <v>0</v>
      </c>
      <c r="Y203" s="84">
        <f t="shared" si="99"/>
        <v>0</v>
      </c>
      <c r="Z203" s="84">
        <f t="shared" si="99"/>
        <v>0</v>
      </c>
      <c r="AA203" s="84">
        <f t="shared" si="99"/>
        <v>0</v>
      </c>
      <c r="AB203" s="84">
        <f t="shared" si="99"/>
        <v>0</v>
      </c>
      <c r="AC203" s="84">
        <f t="shared" si="99"/>
        <v>0</v>
      </c>
      <c r="AD203" s="84">
        <f t="shared" si="99"/>
        <v>0</v>
      </c>
      <c r="AE203" s="84">
        <f t="shared" si="99"/>
        <v>0</v>
      </c>
      <c r="AF203" s="84">
        <f t="shared" si="99"/>
        <v>0</v>
      </c>
      <c r="AG203" s="84">
        <f t="shared" si="100"/>
        <v>0</v>
      </c>
      <c r="AH203" s="84">
        <f t="shared" si="100"/>
        <v>0</v>
      </c>
      <c r="AI203" s="84">
        <f t="shared" si="100"/>
        <v>0</v>
      </c>
      <c r="AJ203" s="84">
        <f t="shared" si="100"/>
        <v>0</v>
      </c>
      <c r="AK203" s="84">
        <f t="shared" si="100"/>
        <v>0</v>
      </c>
      <c r="AL203" s="84">
        <f t="shared" si="100"/>
        <v>0</v>
      </c>
      <c r="AM203" s="84">
        <f t="shared" si="100"/>
        <v>0</v>
      </c>
      <c r="AN203" s="84">
        <f t="shared" si="100"/>
        <v>0</v>
      </c>
      <c r="AO203" s="84">
        <f t="shared" si="100"/>
        <v>0</v>
      </c>
      <c r="AP203" s="84">
        <f t="shared" si="100"/>
        <v>0</v>
      </c>
      <c r="AQ203" s="84">
        <f t="shared" si="101"/>
        <v>0</v>
      </c>
      <c r="AR203" s="84">
        <f t="shared" si="101"/>
        <v>0</v>
      </c>
      <c r="AS203" s="84">
        <f t="shared" si="101"/>
        <v>0</v>
      </c>
      <c r="AT203" s="84">
        <f t="shared" si="101"/>
        <v>0</v>
      </c>
      <c r="AU203" s="84">
        <f t="shared" si="101"/>
        <v>0</v>
      </c>
      <c r="AV203" s="84">
        <f t="shared" si="101"/>
        <v>0</v>
      </c>
      <c r="AW203" s="84">
        <f t="shared" si="101"/>
        <v>0</v>
      </c>
      <c r="AX203" s="84">
        <f t="shared" si="101"/>
        <v>0</v>
      </c>
      <c r="AY203" s="84">
        <f t="shared" si="101"/>
        <v>0</v>
      </c>
      <c r="AZ203" s="84">
        <f t="shared" si="101"/>
        <v>0</v>
      </c>
    </row>
    <row r="204" spans="1:52" ht="15.75" x14ac:dyDescent="0.25">
      <c r="A204" s="79"/>
      <c r="B204" s="80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</row>
    <row r="205" spans="1:52" ht="15.75" x14ac:dyDescent="0.25">
      <c r="A205" s="79"/>
      <c r="B205" s="80" t="s">
        <v>148</v>
      </c>
      <c r="C205" s="84">
        <f t="shared" ref="C205:AH205" si="102">SUM(C113:C203)/2</f>
        <v>0.56000000000000005</v>
      </c>
      <c r="D205" s="84">
        <f t="shared" si="102"/>
        <v>0.52900000000000003</v>
      </c>
      <c r="E205" s="84">
        <f t="shared" si="102"/>
        <v>0.52900000000000003</v>
      </c>
      <c r="F205" s="84">
        <f t="shared" si="102"/>
        <v>0.52900000000000003</v>
      </c>
      <c r="G205" s="84">
        <f t="shared" si="102"/>
        <v>0.52900000000000003</v>
      </c>
      <c r="H205" s="84">
        <f t="shared" si="102"/>
        <v>0.52900000000000003</v>
      </c>
      <c r="I205" s="84">
        <f t="shared" si="102"/>
        <v>0.52900000000000003</v>
      </c>
      <c r="J205" s="84">
        <f t="shared" si="102"/>
        <v>0.52900000000000003</v>
      </c>
      <c r="K205" s="84">
        <f t="shared" si="102"/>
        <v>0.52900000000000003</v>
      </c>
      <c r="L205" s="84">
        <f t="shared" si="102"/>
        <v>0.52900000000000003</v>
      </c>
      <c r="M205" s="84">
        <f t="shared" si="102"/>
        <v>0.52900000000000003</v>
      </c>
      <c r="N205" s="84">
        <f t="shared" si="102"/>
        <v>0.52900000000000003</v>
      </c>
      <c r="O205" s="84">
        <f t="shared" si="102"/>
        <v>0.52900000000000003</v>
      </c>
      <c r="P205" s="84">
        <f t="shared" si="102"/>
        <v>0.52900000000000003</v>
      </c>
      <c r="Q205" s="84">
        <f t="shared" si="102"/>
        <v>0.52900000000000003</v>
      </c>
      <c r="R205" s="84">
        <f t="shared" si="102"/>
        <v>0.52900000000000003</v>
      </c>
      <c r="S205" s="84">
        <f t="shared" si="102"/>
        <v>0.52900000000000003</v>
      </c>
      <c r="T205" s="84">
        <f t="shared" si="102"/>
        <v>0.52900000000000003</v>
      </c>
      <c r="U205" s="84">
        <f t="shared" si="102"/>
        <v>0.52900000000000003</v>
      </c>
      <c r="V205" s="84">
        <f t="shared" si="102"/>
        <v>0.52900000000000003</v>
      </c>
      <c r="W205" s="84">
        <f t="shared" si="102"/>
        <v>0.52900000000000003</v>
      </c>
      <c r="X205" s="84">
        <f t="shared" si="102"/>
        <v>0.52900000000000003</v>
      </c>
      <c r="Y205" s="84">
        <f t="shared" si="102"/>
        <v>0.52900000000000003</v>
      </c>
      <c r="Z205" s="84">
        <f t="shared" si="102"/>
        <v>0.52900000000000003</v>
      </c>
      <c r="AA205" s="84">
        <f t="shared" si="102"/>
        <v>0.52900000000000003</v>
      </c>
      <c r="AB205" s="84">
        <f t="shared" si="102"/>
        <v>0.52900000000000003</v>
      </c>
      <c r="AC205" s="84">
        <f t="shared" si="102"/>
        <v>0.52900000000000003</v>
      </c>
      <c r="AD205" s="84">
        <f t="shared" si="102"/>
        <v>0.52900000000000003</v>
      </c>
      <c r="AE205" s="84">
        <f t="shared" si="102"/>
        <v>0.52900000000000003</v>
      </c>
      <c r="AF205" s="84">
        <f t="shared" si="102"/>
        <v>0.52900000000000003</v>
      </c>
      <c r="AG205" s="84">
        <f t="shared" si="102"/>
        <v>0.52900000000000003</v>
      </c>
      <c r="AH205" s="84">
        <f t="shared" si="102"/>
        <v>0.52900000000000003</v>
      </c>
      <c r="AI205" s="84">
        <f t="shared" ref="AI205:AZ205" si="103">SUM(AI113:AI203)/2</f>
        <v>0.52900000000000003</v>
      </c>
      <c r="AJ205" s="84">
        <f t="shared" si="103"/>
        <v>0.52900000000000003</v>
      </c>
      <c r="AK205" s="84">
        <f t="shared" si="103"/>
        <v>0.52900000000000003</v>
      </c>
      <c r="AL205" s="84">
        <f t="shared" si="103"/>
        <v>0.52900000000000003</v>
      </c>
      <c r="AM205" s="84">
        <f t="shared" si="103"/>
        <v>0.52900000000000003</v>
      </c>
      <c r="AN205" s="84">
        <f t="shared" si="103"/>
        <v>0.52900000000000003</v>
      </c>
      <c r="AO205" s="84">
        <f t="shared" si="103"/>
        <v>0.52900000000000003</v>
      </c>
      <c r="AP205" s="84">
        <f t="shared" si="103"/>
        <v>0.52900000000000003</v>
      </c>
      <c r="AQ205" s="84">
        <f t="shared" si="103"/>
        <v>0.52900000000000003</v>
      </c>
      <c r="AR205" s="84">
        <f t="shared" si="103"/>
        <v>0.52900000000000003</v>
      </c>
      <c r="AS205" s="84">
        <f t="shared" si="103"/>
        <v>0.52900000000000003</v>
      </c>
      <c r="AT205" s="84">
        <f t="shared" si="103"/>
        <v>0.52900000000000003</v>
      </c>
      <c r="AU205" s="84">
        <f t="shared" si="103"/>
        <v>0.52900000000000003</v>
      </c>
      <c r="AV205" s="84">
        <f t="shared" si="103"/>
        <v>0.52900000000000003</v>
      </c>
      <c r="AW205" s="84">
        <f t="shared" si="103"/>
        <v>0.52900000000000003</v>
      </c>
      <c r="AX205" s="84">
        <f t="shared" si="103"/>
        <v>0.52900000000000003</v>
      </c>
      <c r="AY205" s="84">
        <f t="shared" si="103"/>
        <v>0.56000000000000005</v>
      </c>
      <c r="AZ205" s="84">
        <f t="shared" si="103"/>
        <v>0.52900000000000003</v>
      </c>
    </row>
    <row r="206" spans="1:52" ht="15.75" x14ac:dyDescent="0.25">
      <c r="A206" s="79"/>
      <c r="B206" s="80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</row>
    <row r="207" spans="1:52" x14ac:dyDescent="0.25">
      <c r="A207" s="79" t="s">
        <v>146</v>
      </c>
      <c r="B207" s="85" t="s">
        <v>80</v>
      </c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</row>
    <row r="208" spans="1:52" ht="15.75" x14ac:dyDescent="0.25">
      <c r="A208" s="82">
        <v>0</v>
      </c>
      <c r="B208" s="85">
        <v>0.4</v>
      </c>
      <c r="C208" s="84">
        <f t="shared" ref="C208:L217" si="104">IF(( (ABS(ABS(C$10)-$A208)))&lt;1,$B208,0)</f>
        <v>0</v>
      </c>
      <c r="D208" s="84">
        <f t="shared" si="104"/>
        <v>0</v>
      </c>
      <c r="E208" s="84">
        <f t="shared" si="104"/>
        <v>0</v>
      </c>
      <c r="F208" s="84">
        <f t="shared" si="104"/>
        <v>0</v>
      </c>
      <c r="G208" s="84">
        <f t="shared" si="104"/>
        <v>0</v>
      </c>
      <c r="H208" s="84">
        <f t="shared" si="104"/>
        <v>0</v>
      </c>
      <c r="I208" s="84">
        <f t="shared" si="104"/>
        <v>0</v>
      </c>
      <c r="J208" s="84">
        <f t="shared" si="104"/>
        <v>0</v>
      </c>
      <c r="K208" s="84">
        <f t="shared" si="104"/>
        <v>0</v>
      </c>
      <c r="L208" s="84">
        <f t="shared" si="104"/>
        <v>0</v>
      </c>
      <c r="M208" s="84">
        <f t="shared" ref="M208:V217" si="105">IF(( (ABS(ABS(M$10)-$A208)))&lt;1,$B208,0)</f>
        <v>0</v>
      </c>
      <c r="N208" s="84">
        <f t="shared" si="105"/>
        <v>0</v>
      </c>
      <c r="O208" s="84">
        <f t="shared" si="105"/>
        <v>0</v>
      </c>
      <c r="P208" s="84">
        <f t="shared" si="105"/>
        <v>0</v>
      </c>
      <c r="Q208" s="84">
        <f t="shared" si="105"/>
        <v>0</v>
      </c>
      <c r="R208" s="84">
        <f t="shared" si="105"/>
        <v>0</v>
      </c>
      <c r="S208" s="84">
        <f t="shared" si="105"/>
        <v>0</v>
      </c>
      <c r="T208" s="84">
        <f t="shared" si="105"/>
        <v>0</v>
      </c>
      <c r="U208" s="84">
        <f t="shared" si="105"/>
        <v>0</v>
      </c>
      <c r="V208" s="84">
        <f t="shared" si="105"/>
        <v>0</v>
      </c>
      <c r="W208" s="84">
        <f t="shared" ref="W208:AF217" si="106">IF(( (ABS(ABS(W$10)-$A208)))&lt;1,$B208,0)</f>
        <v>0</v>
      </c>
      <c r="X208" s="84">
        <f t="shared" si="106"/>
        <v>0</v>
      </c>
      <c r="Y208" s="84">
        <f t="shared" si="106"/>
        <v>0</v>
      </c>
      <c r="Z208" s="84">
        <f t="shared" si="106"/>
        <v>0</v>
      </c>
      <c r="AA208" s="84">
        <f t="shared" si="106"/>
        <v>0</v>
      </c>
      <c r="AB208" s="84">
        <f t="shared" si="106"/>
        <v>0</v>
      </c>
      <c r="AC208" s="84">
        <f t="shared" si="106"/>
        <v>0</v>
      </c>
      <c r="AD208" s="84">
        <f t="shared" si="106"/>
        <v>0</v>
      </c>
      <c r="AE208" s="84">
        <f t="shared" si="106"/>
        <v>0</v>
      </c>
      <c r="AF208" s="84">
        <f t="shared" si="106"/>
        <v>0</v>
      </c>
      <c r="AG208" s="84">
        <f t="shared" ref="AG208:AP217" si="107">IF(( (ABS(ABS(AG$10)-$A208)))&lt;1,$B208,0)</f>
        <v>0</v>
      </c>
      <c r="AH208" s="84">
        <f t="shared" si="107"/>
        <v>0</v>
      </c>
      <c r="AI208" s="84">
        <f t="shared" si="107"/>
        <v>0</v>
      </c>
      <c r="AJ208" s="84">
        <f t="shared" si="107"/>
        <v>0</v>
      </c>
      <c r="AK208" s="84">
        <f t="shared" si="107"/>
        <v>0</v>
      </c>
      <c r="AL208" s="84">
        <f t="shared" si="107"/>
        <v>0</v>
      </c>
      <c r="AM208" s="84">
        <f t="shared" si="107"/>
        <v>0</v>
      </c>
      <c r="AN208" s="84">
        <f t="shared" si="107"/>
        <v>0</v>
      </c>
      <c r="AO208" s="84">
        <f t="shared" si="107"/>
        <v>0</v>
      </c>
      <c r="AP208" s="84">
        <f t="shared" si="107"/>
        <v>0</v>
      </c>
      <c r="AQ208" s="84">
        <f t="shared" ref="AQ208:AZ217" si="108">IF(( (ABS(ABS(AQ$10)-$A208)))&lt;1,$B208,0)</f>
        <v>0</v>
      </c>
      <c r="AR208" s="84">
        <f t="shared" si="108"/>
        <v>0</v>
      </c>
      <c r="AS208" s="84">
        <f t="shared" si="108"/>
        <v>0</v>
      </c>
      <c r="AT208" s="84">
        <f t="shared" si="108"/>
        <v>0</v>
      </c>
      <c r="AU208" s="84">
        <f t="shared" si="108"/>
        <v>0</v>
      </c>
      <c r="AV208" s="84">
        <f t="shared" si="108"/>
        <v>0</v>
      </c>
      <c r="AW208" s="84">
        <f t="shared" si="108"/>
        <v>0</v>
      </c>
      <c r="AX208" s="84">
        <f t="shared" si="108"/>
        <v>0</v>
      </c>
      <c r="AY208" s="84">
        <f t="shared" si="108"/>
        <v>0</v>
      </c>
      <c r="AZ208" s="84">
        <f t="shared" si="108"/>
        <v>0</v>
      </c>
    </row>
    <row r="209" spans="1:52" ht="15.75" x14ac:dyDescent="0.25">
      <c r="A209" s="82">
        <v>1</v>
      </c>
      <c r="B209" s="85">
        <v>0.4</v>
      </c>
      <c r="C209" s="84">
        <f t="shared" si="104"/>
        <v>0</v>
      </c>
      <c r="D209" s="84">
        <f t="shared" si="104"/>
        <v>0</v>
      </c>
      <c r="E209" s="84">
        <f t="shared" si="104"/>
        <v>0</v>
      </c>
      <c r="F209" s="84">
        <f t="shared" si="104"/>
        <v>0</v>
      </c>
      <c r="G209" s="84">
        <f t="shared" si="104"/>
        <v>0</v>
      </c>
      <c r="H209" s="84">
        <f t="shared" si="104"/>
        <v>0</v>
      </c>
      <c r="I209" s="84">
        <f t="shared" si="104"/>
        <v>0</v>
      </c>
      <c r="J209" s="84">
        <f t="shared" si="104"/>
        <v>0</v>
      </c>
      <c r="K209" s="84">
        <f t="shared" si="104"/>
        <v>0</v>
      </c>
      <c r="L209" s="84">
        <f t="shared" si="104"/>
        <v>0</v>
      </c>
      <c r="M209" s="84">
        <f t="shared" si="105"/>
        <v>0</v>
      </c>
      <c r="N209" s="84">
        <f t="shared" si="105"/>
        <v>0</v>
      </c>
      <c r="O209" s="84">
        <f t="shared" si="105"/>
        <v>0</v>
      </c>
      <c r="P209" s="84">
        <f t="shared" si="105"/>
        <v>0</v>
      </c>
      <c r="Q209" s="84">
        <f t="shared" si="105"/>
        <v>0</v>
      </c>
      <c r="R209" s="84">
        <f t="shared" si="105"/>
        <v>0</v>
      </c>
      <c r="S209" s="84">
        <f t="shared" si="105"/>
        <v>0</v>
      </c>
      <c r="T209" s="84">
        <f t="shared" si="105"/>
        <v>0</v>
      </c>
      <c r="U209" s="84">
        <f t="shared" si="105"/>
        <v>0</v>
      </c>
      <c r="V209" s="84">
        <f t="shared" si="105"/>
        <v>0</v>
      </c>
      <c r="W209" s="84">
        <f t="shared" si="106"/>
        <v>0</v>
      </c>
      <c r="X209" s="84">
        <f t="shared" si="106"/>
        <v>0</v>
      </c>
      <c r="Y209" s="84">
        <f t="shared" si="106"/>
        <v>0</v>
      </c>
      <c r="Z209" s="84">
        <f t="shared" si="106"/>
        <v>0</v>
      </c>
      <c r="AA209" s="84">
        <f t="shared" si="106"/>
        <v>0</v>
      </c>
      <c r="AB209" s="84">
        <f t="shared" si="106"/>
        <v>0</v>
      </c>
      <c r="AC209" s="84">
        <f t="shared" si="106"/>
        <v>0</v>
      </c>
      <c r="AD209" s="84">
        <f t="shared" si="106"/>
        <v>0</v>
      </c>
      <c r="AE209" s="84">
        <f t="shared" si="106"/>
        <v>0</v>
      </c>
      <c r="AF209" s="84">
        <f t="shared" si="106"/>
        <v>0</v>
      </c>
      <c r="AG209" s="84">
        <f t="shared" si="107"/>
        <v>0</v>
      </c>
      <c r="AH209" s="84">
        <f t="shared" si="107"/>
        <v>0</v>
      </c>
      <c r="AI209" s="84">
        <f t="shared" si="107"/>
        <v>0</v>
      </c>
      <c r="AJ209" s="84">
        <f t="shared" si="107"/>
        <v>0</v>
      </c>
      <c r="AK209" s="84">
        <f t="shared" si="107"/>
        <v>0</v>
      </c>
      <c r="AL209" s="84">
        <f t="shared" si="107"/>
        <v>0</v>
      </c>
      <c r="AM209" s="84">
        <f t="shared" si="107"/>
        <v>0</v>
      </c>
      <c r="AN209" s="84">
        <f t="shared" si="107"/>
        <v>0</v>
      </c>
      <c r="AO209" s="84">
        <f t="shared" si="107"/>
        <v>0</v>
      </c>
      <c r="AP209" s="84">
        <f t="shared" si="107"/>
        <v>0</v>
      </c>
      <c r="AQ209" s="84">
        <f t="shared" si="108"/>
        <v>0</v>
      </c>
      <c r="AR209" s="84">
        <f t="shared" si="108"/>
        <v>0</v>
      </c>
      <c r="AS209" s="84">
        <f t="shared" si="108"/>
        <v>0</v>
      </c>
      <c r="AT209" s="84">
        <f t="shared" si="108"/>
        <v>0</v>
      </c>
      <c r="AU209" s="84">
        <f t="shared" si="108"/>
        <v>0</v>
      </c>
      <c r="AV209" s="84">
        <f t="shared" si="108"/>
        <v>0</v>
      </c>
      <c r="AW209" s="84">
        <f t="shared" si="108"/>
        <v>0</v>
      </c>
      <c r="AX209" s="84">
        <f t="shared" si="108"/>
        <v>0</v>
      </c>
      <c r="AY209" s="84">
        <f t="shared" si="108"/>
        <v>0</v>
      </c>
      <c r="AZ209" s="84">
        <f t="shared" si="108"/>
        <v>0</v>
      </c>
    </row>
    <row r="210" spans="1:52" ht="15.75" x14ac:dyDescent="0.25">
      <c r="A210" s="82">
        <v>2</v>
      </c>
      <c r="B210" s="85">
        <v>0.4</v>
      </c>
      <c r="C210" s="84">
        <f t="shared" si="104"/>
        <v>0</v>
      </c>
      <c r="D210" s="84">
        <f t="shared" si="104"/>
        <v>0</v>
      </c>
      <c r="E210" s="84">
        <f t="shared" si="104"/>
        <v>0</v>
      </c>
      <c r="F210" s="84">
        <f t="shared" si="104"/>
        <v>0</v>
      </c>
      <c r="G210" s="84">
        <f t="shared" si="104"/>
        <v>0</v>
      </c>
      <c r="H210" s="84">
        <f t="shared" si="104"/>
        <v>0</v>
      </c>
      <c r="I210" s="84">
        <f t="shared" si="104"/>
        <v>0</v>
      </c>
      <c r="J210" s="84">
        <f t="shared" si="104"/>
        <v>0</v>
      </c>
      <c r="K210" s="84">
        <f t="shared" si="104"/>
        <v>0</v>
      </c>
      <c r="L210" s="84">
        <f t="shared" si="104"/>
        <v>0</v>
      </c>
      <c r="M210" s="84">
        <f t="shared" si="105"/>
        <v>0</v>
      </c>
      <c r="N210" s="84">
        <f t="shared" si="105"/>
        <v>0</v>
      </c>
      <c r="O210" s="84">
        <f t="shared" si="105"/>
        <v>0</v>
      </c>
      <c r="P210" s="84">
        <f t="shared" si="105"/>
        <v>0</v>
      </c>
      <c r="Q210" s="84">
        <f t="shared" si="105"/>
        <v>0</v>
      </c>
      <c r="R210" s="84">
        <f t="shared" si="105"/>
        <v>0</v>
      </c>
      <c r="S210" s="84">
        <f t="shared" si="105"/>
        <v>0</v>
      </c>
      <c r="T210" s="84">
        <f t="shared" si="105"/>
        <v>0</v>
      </c>
      <c r="U210" s="84">
        <f t="shared" si="105"/>
        <v>0</v>
      </c>
      <c r="V210" s="84">
        <f t="shared" si="105"/>
        <v>0</v>
      </c>
      <c r="W210" s="84">
        <f t="shared" si="106"/>
        <v>0</v>
      </c>
      <c r="X210" s="84">
        <f t="shared" si="106"/>
        <v>0</v>
      </c>
      <c r="Y210" s="84">
        <f t="shared" si="106"/>
        <v>0</v>
      </c>
      <c r="Z210" s="84">
        <f t="shared" si="106"/>
        <v>0</v>
      </c>
      <c r="AA210" s="84">
        <f t="shared" si="106"/>
        <v>0</v>
      </c>
      <c r="AB210" s="84">
        <f t="shared" si="106"/>
        <v>0</v>
      </c>
      <c r="AC210" s="84">
        <f t="shared" si="106"/>
        <v>0</v>
      </c>
      <c r="AD210" s="84">
        <f t="shared" si="106"/>
        <v>0</v>
      </c>
      <c r="AE210" s="84">
        <f t="shared" si="106"/>
        <v>0</v>
      </c>
      <c r="AF210" s="84">
        <f t="shared" si="106"/>
        <v>0</v>
      </c>
      <c r="AG210" s="84">
        <f t="shared" si="107"/>
        <v>0</v>
      </c>
      <c r="AH210" s="84">
        <f t="shared" si="107"/>
        <v>0</v>
      </c>
      <c r="AI210" s="84">
        <f t="shared" si="107"/>
        <v>0</v>
      </c>
      <c r="AJ210" s="84">
        <f t="shared" si="107"/>
        <v>0</v>
      </c>
      <c r="AK210" s="84">
        <f t="shared" si="107"/>
        <v>0</v>
      </c>
      <c r="AL210" s="84">
        <f t="shared" si="107"/>
        <v>0</v>
      </c>
      <c r="AM210" s="84">
        <f t="shared" si="107"/>
        <v>0</v>
      </c>
      <c r="AN210" s="84">
        <f t="shared" si="107"/>
        <v>0</v>
      </c>
      <c r="AO210" s="84">
        <f t="shared" si="107"/>
        <v>0</v>
      </c>
      <c r="AP210" s="84">
        <f t="shared" si="107"/>
        <v>0</v>
      </c>
      <c r="AQ210" s="84">
        <f t="shared" si="108"/>
        <v>0</v>
      </c>
      <c r="AR210" s="84">
        <f t="shared" si="108"/>
        <v>0</v>
      </c>
      <c r="AS210" s="84">
        <f t="shared" si="108"/>
        <v>0</v>
      </c>
      <c r="AT210" s="84">
        <f t="shared" si="108"/>
        <v>0</v>
      </c>
      <c r="AU210" s="84">
        <f t="shared" si="108"/>
        <v>0</v>
      </c>
      <c r="AV210" s="84">
        <f t="shared" si="108"/>
        <v>0</v>
      </c>
      <c r="AW210" s="84">
        <f t="shared" si="108"/>
        <v>0</v>
      </c>
      <c r="AX210" s="84">
        <f t="shared" si="108"/>
        <v>0</v>
      </c>
      <c r="AY210" s="84">
        <f t="shared" si="108"/>
        <v>0</v>
      </c>
      <c r="AZ210" s="84">
        <f t="shared" si="108"/>
        <v>0</v>
      </c>
    </row>
    <row r="211" spans="1:52" ht="15.75" x14ac:dyDescent="0.25">
      <c r="A211" s="82">
        <v>3</v>
      </c>
      <c r="B211" s="85">
        <v>0.4</v>
      </c>
      <c r="C211" s="84">
        <f t="shared" si="104"/>
        <v>0</v>
      </c>
      <c r="D211" s="84">
        <f t="shared" si="104"/>
        <v>0</v>
      </c>
      <c r="E211" s="84">
        <f t="shared" si="104"/>
        <v>0</v>
      </c>
      <c r="F211" s="84">
        <f t="shared" si="104"/>
        <v>0</v>
      </c>
      <c r="G211" s="84">
        <f t="shared" si="104"/>
        <v>0</v>
      </c>
      <c r="H211" s="84">
        <f t="shared" si="104"/>
        <v>0</v>
      </c>
      <c r="I211" s="84">
        <f t="shared" si="104"/>
        <v>0</v>
      </c>
      <c r="J211" s="84">
        <f t="shared" si="104"/>
        <v>0</v>
      </c>
      <c r="K211" s="84">
        <f t="shared" si="104"/>
        <v>0</v>
      </c>
      <c r="L211" s="84">
        <f t="shared" si="104"/>
        <v>0</v>
      </c>
      <c r="M211" s="84">
        <f t="shared" si="105"/>
        <v>0</v>
      </c>
      <c r="N211" s="84">
        <f t="shared" si="105"/>
        <v>0</v>
      </c>
      <c r="O211" s="84">
        <f t="shared" si="105"/>
        <v>0</v>
      </c>
      <c r="P211" s="84">
        <f t="shared" si="105"/>
        <v>0</v>
      </c>
      <c r="Q211" s="84">
        <f t="shared" si="105"/>
        <v>0</v>
      </c>
      <c r="R211" s="84">
        <f t="shared" si="105"/>
        <v>0</v>
      </c>
      <c r="S211" s="84">
        <f t="shared" si="105"/>
        <v>0</v>
      </c>
      <c r="T211" s="84">
        <f t="shared" si="105"/>
        <v>0</v>
      </c>
      <c r="U211" s="84">
        <f t="shared" si="105"/>
        <v>0</v>
      </c>
      <c r="V211" s="84">
        <f t="shared" si="105"/>
        <v>0</v>
      </c>
      <c r="W211" s="84">
        <f t="shared" si="106"/>
        <v>0</v>
      </c>
      <c r="X211" s="84">
        <f t="shared" si="106"/>
        <v>0</v>
      </c>
      <c r="Y211" s="84">
        <f t="shared" si="106"/>
        <v>0</v>
      </c>
      <c r="Z211" s="84">
        <f t="shared" si="106"/>
        <v>0</v>
      </c>
      <c r="AA211" s="84">
        <f t="shared" si="106"/>
        <v>0</v>
      </c>
      <c r="AB211" s="84">
        <f t="shared" si="106"/>
        <v>0</v>
      </c>
      <c r="AC211" s="84">
        <f t="shared" si="106"/>
        <v>0</v>
      </c>
      <c r="AD211" s="84">
        <f t="shared" si="106"/>
        <v>0</v>
      </c>
      <c r="AE211" s="84">
        <f t="shared" si="106"/>
        <v>0</v>
      </c>
      <c r="AF211" s="84">
        <f t="shared" si="106"/>
        <v>0</v>
      </c>
      <c r="AG211" s="84">
        <f t="shared" si="107"/>
        <v>0</v>
      </c>
      <c r="AH211" s="84">
        <f t="shared" si="107"/>
        <v>0</v>
      </c>
      <c r="AI211" s="84">
        <f t="shared" si="107"/>
        <v>0</v>
      </c>
      <c r="AJ211" s="84">
        <f t="shared" si="107"/>
        <v>0</v>
      </c>
      <c r="AK211" s="84">
        <f t="shared" si="107"/>
        <v>0</v>
      </c>
      <c r="AL211" s="84">
        <f t="shared" si="107"/>
        <v>0</v>
      </c>
      <c r="AM211" s="84">
        <f t="shared" si="107"/>
        <v>0</v>
      </c>
      <c r="AN211" s="84">
        <f t="shared" si="107"/>
        <v>0</v>
      </c>
      <c r="AO211" s="84">
        <f t="shared" si="107"/>
        <v>0</v>
      </c>
      <c r="AP211" s="84">
        <f t="shared" si="107"/>
        <v>0</v>
      </c>
      <c r="AQ211" s="84">
        <f t="shared" si="108"/>
        <v>0</v>
      </c>
      <c r="AR211" s="84">
        <f t="shared" si="108"/>
        <v>0</v>
      </c>
      <c r="AS211" s="84">
        <f t="shared" si="108"/>
        <v>0</v>
      </c>
      <c r="AT211" s="84">
        <f t="shared" si="108"/>
        <v>0</v>
      </c>
      <c r="AU211" s="84">
        <f t="shared" si="108"/>
        <v>0</v>
      </c>
      <c r="AV211" s="84">
        <f t="shared" si="108"/>
        <v>0</v>
      </c>
      <c r="AW211" s="84">
        <f t="shared" si="108"/>
        <v>0</v>
      </c>
      <c r="AX211" s="84">
        <f t="shared" si="108"/>
        <v>0</v>
      </c>
      <c r="AY211" s="84">
        <f t="shared" si="108"/>
        <v>0</v>
      </c>
      <c r="AZ211" s="84">
        <f t="shared" si="108"/>
        <v>0</v>
      </c>
    </row>
    <row r="212" spans="1:52" ht="15.75" x14ac:dyDescent="0.25">
      <c r="A212" s="82">
        <v>4</v>
      </c>
      <c r="B212" s="85">
        <v>0.4</v>
      </c>
      <c r="C212" s="84">
        <f t="shared" si="104"/>
        <v>0</v>
      </c>
      <c r="D212" s="84">
        <f t="shared" si="104"/>
        <v>0.4</v>
      </c>
      <c r="E212" s="84">
        <f t="shared" si="104"/>
        <v>0.4</v>
      </c>
      <c r="F212" s="84">
        <f t="shared" si="104"/>
        <v>0.4</v>
      </c>
      <c r="G212" s="84">
        <f t="shared" si="104"/>
        <v>0.4</v>
      </c>
      <c r="H212" s="84">
        <f t="shared" si="104"/>
        <v>0.4</v>
      </c>
      <c r="I212" s="84">
        <f t="shared" si="104"/>
        <v>0.4</v>
      </c>
      <c r="J212" s="84">
        <f t="shared" si="104"/>
        <v>0.4</v>
      </c>
      <c r="K212" s="84">
        <f t="shared" si="104"/>
        <v>0.4</v>
      </c>
      <c r="L212" s="84">
        <f t="shared" si="104"/>
        <v>0.4</v>
      </c>
      <c r="M212" s="84">
        <f t="shared" si="105"/>
        <v>0.4</v>
      </c>
      <c r="N212" s="84">
        <f t="shared" si="105"/>
        <v>0.4</v>
      </c>
      <c r="O212" s="84">
        <f t="shared" si="105"/>
        <v>0.4</v>
      </c>
      <c r="P212" s="84">
        <f t="shared" si="105"/>
        <v>0.4</v>
      </c>
      <c r="Q212" s="84">
        <f t="shared" si="105"/>
        <v>0.4</v>
      </c>
      <c r="R212" s="84">
        <f t="shared" si="105"/>
        <v>0.4</v>
      </c>
      <c r="S212" s="84">
        <f t="shared" si="105"/>
        <v>0.4</v>
      </c>
      <c r="T212" s="84">
        <f t="shared" si="105"/>
        <v>0.4</v>
      </c>
      <c r="U212" s="84">
        <f t="shared" si="105"/>
        <v>0.4</v>
      </c>
      <c r="V212" s="84">
        <f t="shared" si="105"/>
        <v>0.4</v>
      </c>
      <c r="W212" s="84">
        <f t="shared" si="106"/>
        <v>0.4</v>
      </c>
      <c r="X212" s="84">
        <f t="shared" si="106"/>
        <v>0.4</v>
      </c>
      <c r="Y212" s="84">
        <f t="shared" si="106"/>
        <v>0.4</v>
      </c>
      <c r="Z212" s="84">
        <f t="shared" si="106"/>
        <v>0.4</v>
      </c>
      <c r="AA212" s="84">
        <f t="shared" si="106"/>
        <v>0.4</v>
      </c>
      <c r="AB212" s="84">
        <f t="shared" si="106"/>
        <v>0.4</v>
      </c>
      <c r="AC212" s="84">
        <f t="shared" si="106"/>
        <v>0.4</v>
      </c>
      <c r="AD212" s="84">
        <f t="shared" si="106"/>
        <v>0.4</v>
      </c>
      <c r="AE212" s="84">
        <f t="shared" si="106"/>
        <v>0.4</v>
      </c>
      <c r="AF212" s="84">
        <f t="shared" si="106"/>
        <v>0.4</v>
      </c>
      <c r="AG212" s="84">
        <f t="shared" si="107"/>
        <v>0.4</v>
      </c>
      <c r="AH212" s="84">
        <f t="shared" si="107"/>
        <v>0.4</v>
      </c>
      <c r="AI212" s="84">
        <f t="shared" si="107"/>
        <v>0.4</v>
      </c>
      <c r="AJ212" s="84">
        <f t="shared" si="107"/>
        <v>0.4</v>
      </c>
      <c r="AK212" s="84">
        <f t="shared" si="107"/>
        <v>0.4</v>
      </c>
      <c r="AL212" s="84">
        <f t="shared" si="107"/>
        <v>0.4</v>
      </c>
      <c r="AM212" s="84">
        <f t="shared" si="107"/>
        <v>0.4</v>
      </c>
      <c r="AN212" s="84">
        <f t="shared" si="107"/>
        <v>0.4</v>
      </c>
      <c r="AO212" s="84">
        <f t="shared" si="107"/>
        <v>0.4</v>
      </c>
      <c r="AP212" s="84">
        <f t="shared" si="107"/>
        <v>0.4</v>
      </c>
      <c r="AQ212" s="84">
        <f t="shared" si="108"/>
        <v>0.4</v>
      </c>
      <c r="AR212" s="84">
        <f t="shared" si="108"/>
        <v>0.4</v>
      </c>
      <c r="AS212" s="84">
        <f t="shared" si="108"/>
        <v>0.4</v>
      </c>
      <c r="AT212" s="84">
        <f t="shared" si="108"/>
        <v>0.4</v>
      </c>
      <c r="AU212" s="84">
        <f t="shared" si="108"/>
        <v>0.4</v>
      </c>
      <c r="AV212" s="84">
        <f t="shared" si="108"/>
        <v>0.4</v>
      </c>
      <c r="AW212" s="84">
        <f t="shared" si="108"/>
        <v>0.4</v>
      </c>
      <c r="AX212" s="84">
        <f t="shared" si="108"/>
        <v>0.4</v>
      </c>
      <c r="AY212" s="84">
        <f t="shared" si="108"/>
        <v>0</v>
      </c>
      <c r="AZ212" s="84">
        <f t="shared" si="108"/>
        <v>0.4</v>
      </c>
    </row>
    <row r="213" spans="1:52" ht="15.75" x14ac:dyDescent="0.25">
      <c r="A213" s="82">
        <v>5</v>
      </c>
      <c r="B213" s="85">
        <v>0.4</v>
      </c>
      <c r="C213" s="84">
        <f t="shared" si="104"/>
        <v>0</v>
      </c>
      <c r="D213" s="84">
        <f t="shared" si="104"/>
        <v>0.4</v>
      </c>
      <c r="E213" s="84">
        <f t="shared" si="104"/>
        <v>0.4</v>
      </c>
      <c r="F213" s="84">
        <f t="shared" si="104"/>
        <v>0.4</v>
      </c>
      <c r="G213" s="84">
        <f t="shared" si="104"/>
        <v>0.4</v>
      </c>
      <c r="H213" s="84">
        <f t="shared" si="104"/>
        <v>0.4</v>
      </c>
      <c r="I213" s="84">
        <f t="shared" si="104"/>
        <v>0.4</v>
      </c>
      <c r="J213" s="84">
        <f t="shared" si="104"/>
        <v>0.4</v>
      </c>
      <c r="K213" s="84">
        <f t="shared" si="104"/>
        <v>0.4</v>
      </c>
      <c r="L213" s="84">
        <f t="shared" si="104"/>
        <v>0.4</v>
      </c>
      <c r="M213" s="84">
        <f t="shared" si="105"/>
        <v>0.4</v>
      </c>
      <c r="N213" s="84">
        <f t="shared" si="105"/>
        <v>0.4</v>
      </c>
      <c r="O213" s="84">
        <f t="shared" si="105"/>
        <v>0.4</v>
      </c>
      <c r="P213" s="84">
        <f t="shared" si="105"/>
        <v>0.4</v>
      </c>
      <c r="Q213" s="84">
        <f t="shared" si="105"/>
        <v>0.4</v>
      </c>
      <c r="R213" s="84">
        <f t="shared" si="105"/>
        <v>0.4</v>
      </c>
      <c r="S213" s="84">
        <f t="shared" si="105"/>
        <v>0.4</v>
      </c>
      <c r="T213" s="84">
        <f t="shared" si="105"/>
        <v>0.4</v>
      </c>
      <c r="U213" s="84">
        <f t="shared" si="105"/>
        <v>0.4</v>
      </c>
      <c r="V213" s="84">
        <f t="shared" si="105"/>
        <v>0.4</v>
      </c>
      <c r="W213" s="84">
        <f t="shared" si="106"/>
        <v>0.4</v>
      </c>
      <c r="X213" s="84">
        <f t="shared" si="106"/>
        <v>0.4</v>
      </c>
      <c r="Y213" s="84">
        <f t="shared" si="106"/>
        <v>0.4</v>
      </c>
      <c r="Z213" s="84">
        <f t="shared" si="106"/>
        <v>0.4</v>
      </c>
      <c r="AA213" s="84">
        <f t="shared" si="106"/>
        <v>0.4</v>
      </c>
      <c r="AB213" s="84">
        <f t="shared" si="106"/>
        <v>0.4</v>
      </c>
      <c r="AC213" s="84">
        <f t="shared" si="106"/>
        <v>0.4</v>
      </c>
      <c r="AD213" s="84">
        <f t="shared" si="106"/>
        <v>0.4</v>
      </c>
      <c r="AE213" s="84">
        <f t="shared" si="106"/>
        <v>0.4</v>
      </c>
      <c r="AF213" s="84">
        <f t="shared" si="106"/>
        <v>0.4</v>
      </c>
      <c r="AG213" s="84">
        <f t="shared" si="107"/>
        <v>0.4</v>
      </c>
      <c r="AH213" s="84">
        <f t="shared" si="107"/>
        <v>0.4</v>
      </c>
      <c r="AI213" s="84">
        <f t="shared" si="107"/>
        <v>0.4</v>
      </c>
      <c r="AJ213" s="84">
        <f t="shared" si="107"/>
        <v>0.4</v>
      </c>
      <c r="AK213" s="84">
        <f t="shared" si="107"/>
        <v>0.4</v>
      </c>
      <c r="AL213" s="84">
        <f t="shared" si="107"/>
        <v>0.4</v>
      </c>
      <c r="AM213" s="84">
        <f t="shared" si="107"/>
        <v>0.4</v>
      </c>
      <c r="AN213" s="84">
        <f t="shared" si="107"/>
        <v>0.4</v>
      </c>
      <c r="AO213" s="84">
        <f t="shared" si="107"/>
        <v>0.4</v>
      </c>
      <c r="AP213" s="84">
        <f t="shared" si="107"/>
        <v>0.4</v>
      </c>
      <c r="AQ213" s="84">
        <f t="shared" si="108"/>
        <v>0.4</v>
      </c>
      <c r="AR213" s="84">
        <f t="shared" si="108"/>
        <v>0.4</v>
      </c>
      <c r="AS213" s="84">
        <f t="shared" si="108"/>
        <v>0.4</v>
      </c>
      <c r="AT213" s="84">
        <f t="shared" si="108"/>
        <v>0.4</v>
      </c>
      <c r="AU213" s="84">
        <f t="shared" si="108"/>
        <v>0.4</v>
      </c>
      <c r="AV213" s="84">
        <f t="shared" si="108"/>
        <v>0.4</v>
      </c>
      <c r="AW213" s="84">
        <f t="shared" si="108"/>
        <v>0.4</v>
      </c>
      <c r="AX213" s="84">
        <f t="shared" si="108"/>
        <v>0.4</v>
      </c>
      <c r="AY213" s="84">
        <f t="shared" si="108"/>
        <v>0</v>
      </c>
      <c r="AZ213" s="84">
        <f t="shared" si="108"/>
        <v>0.4</v>
      </c>
    </row>
    <row r="214" spans="1:52" ht="15.75" x14ac:dyDescent="0.25">
      <c r="A214" s="82">
        <v>6</v>
      </c>
      <c r="B214" s="85">
        <v>0.39800000000000002</v>
      </c>
      <c r="C214" s="84">
        <f t="shared" si="104"/>
        <v>0</v>
      </c>
      <c r="D214" s="84">
        <f t="shared" si="104"/>
        <v>0</v>
      </c>
      <c r="E214" s="84">
        <f t="shared" si="104"/>
        <v>0</v>
      </c>
      <c r="F214" s="84">
        <f t="shared" si="104"/>
        <v>0</v>
      </c>
      <c r="G214" s="84">
        <f t="shared" si="104"/>
        <v>0</v>
      </c>
      <c r="H214" s="84">
        <f t="shared" si="104"/>
        <v>0</v>
      </c>
      <c r="I214" s="84">
        <f t="shared" si="104"/>
        <v>0</v>
      </c>
      <c r="J214" s="84">
        <f t="shared" si="104"/>
        <v>0</v>
      </c>
      <c r="K214" s="84">
        <f t="shared" si="104"/>
        <v>0</v>
      </c>
      <c r="L214" s="84">
        <f t="shared" si="104"/>
        <v>0</v>
      </c>
      <c r="M214" s="84">
        <f t="shared" si="105"/>
        <v>0</v>
      </c>
      <c r="N214" s="84">
        <f t="shared" si="105"/>
        <v>0</v>
      </c>
      <c r="O214" s="84">
        <f t="shared" si="105"/>
        <v>0</v>
      </c>
      <c r="P214" s="84">
        <f t="shared" si="105"/>
        <v>0</v>
      </c>
      <c r="Q214" s="84">
        <f t="shared" si="105"/>
        <v>0</v>
      </c>
      <c r="R214" s="84">
        <f t="shared" si="105"/>
        <v>0</v>
      </c>
      <c r="S214" s="84">
        <f t="shared" si="105"/>
        <v>0</v>
      </c>
      <c r="T214" s="84">
        <f t="shared" si="105"/>
        <v>0</v>
      </c>
      <c r="U214" s="84">
        <f t="shared" si="105"/>
        <v>0</v>
      </c>
      <c r="V214" s="84">
        <f t="shared" si="105"/>
        <v>0</v>
      </c>
      <c r="W214" s="84">
        <f t="shared" si="106"/>
        <v>0</v>
      </c>
      <c r="X214" s="84">
        <f t="shared" si="106"/>
        <v>0</v>
      </c>
      <c r="Y214" s="84">
        <f t="shared" si="106"/>
        <v>0</v>
      </c>
      <c r="Z214" s="84">
        <f t="shared" si="106"/>
        <v>0</v>
      </c>
      <c r="AA214" s="84">
        <f t="shared" si="106"/>
        <v>0</v>
      </c>
      <c r="AB214" s="84">
        <f t="shared" si="106"/>
        <v>0</v>
      </c>
      <c r="AC214" s="84">
        <f t="shared" si="106"/>
        <v>0</v>
      </c>
      <c r="AD214" s="84">
        <f t="shared" si="106"/>
        <v>0</v>
      </c>
      <c r="AE214" s="84">
        <f t="shared" si="106"/>
        <v>0</v>
      </c>
      <c r="AF214" s="84">
        <f t="shared" si="106"/>
        <v>0</v>
      </c>
      <c r="AG214" s="84">
        <f t="shared" si="107"/>
        <v>0</v>
      </c>
      <c r="AH214" s="84">
        <f t="shared" si="107"/>
        <v>0</v>
      </c>
      <c r="AI214" s="84">
        <f t="shared" si="107"/>
        <v>0</v>
      </c>
      <c r="AJ214" s="84">
        <f t="shared" si="107"/>
        <v>0</v>
      </c>
      <c r="AK214" s="84">
        <f t="shared" si="107"/>
        <v>0</v>
      </c>
      <c r="AL214" s="84">
        <f t="shared" si="107"/>
        <v>0</v>
      </c>
      <c r="AM214" s="84">
        <f t="shared" si="107"/>
        <v>0</v>
      </c>
      <c r="AN214" s="84">
        <f t="shared" si="107"/>
        <v>0</v>
      </c>
      <c r="AO214" s="84">
        <f t="shared" si="107"/>
        <v>0</v>
      </c>
      <c r="AP214" s="84">
        <f t="shared" si="107"/>
        <v>0</v>
      </c>
      <c r="AQ214" s="84">
        <f t="shared" si="108"/>
        <v>0</v>
      </c>
      <c r="AR214" s="84">
        <f t="shared" si="108"/>
        <v>0</v>
      </c>
      <c r="AS214" s="84">
        <f t="shared" si="108"/>
        <v>0</v>
      </c>
      <c r="AT214" s="84">
        <f t="shared" si="108"/>
        <v>0</v>
      </c>
      <c r="AU214" s="84">
        <f t="shared" si="108"/>
        <v>0</v>
      </c>
      <c r="AV214" s="84">
        <f t="shared" si="108"/>
        <v>0</v>
      </c>
      <c r="AW214" s="84">
        <f t="shared" si="108"/>
        <v>0</v>
      </c>
      <c r="AX214" s="84">
        <f t="shared" si="108"/>
        <v>0</v>
      </c>
      <c r="AY214" s="84">
        <f t="shared" si="108"/>
        <v>0</v>
      </c>
      <c r="AZ214" s="84">
        <f t="shared" si="108"/>
        <v>0</v>
      </c>
    </row>
    <row r="215" spans="1:52" ht="15.75" x14ac:dyDescent="0.25">
      <c r="A215" s="82">
        <v>7</v>
      </c>
      <c r="B215" s="85">
        <v>0.39600000000000002</v>
      </c>
      <c r="C215" s="84">
        <f t="shared" si="104"/>
        <v>0</v>
      </c>
      <c r="D215" s="84">
        <f t="shared" si="104"/>
        <v>0</v>
      </c>
      <c r="E215" s="84">
        <f t="shared" si="104"/>
        <v>0</v>
      </c>
      <c r="F215" s="84">
        <f t="shared" si="104"/>
        <v>0</v>
      </c>
      <c r="G215" s="84">
        <f t="shared" si="104"/>
        <v>0</v>
      </c>
      <c r="H215" s="84">
        <f t="shared" si="104"/>
        <v>0</v>
      </c>
      <c r="I215" s="84">
        <f t="shared" si="104"/>
        <v>0</v>
      </c>
      <c r="J215" s="84">
        <f t="shared" si="104"/>
        <v>0</v>
      </c>
      <c r="K215" s="84">
        <f t="shared" si="104"/>
        <v>0</v>
      </c>
      <c r="L215" s="84">
        <f t="shared" si="104"/>
        <v>0</v>
      </c>
      <c r="M215" s="84">
        <f t="shared" si="105"/>
        <v>0</v>
      </c>
      <c r="N215" s="84">
        <f t="shared" si="105"/>
        <v>0</v>
      </c>
      <c r="O215" s="84">
        <f t="shared" si="105"/>
        <v>0</v>
      </c>
      <c r="P215" s="84">
        <f t="shared" si="105"/>
        <v>0</v>
      </c>
      <c r="Q215" s="84">
        <f t="shared" si="105"/>
        <v>0</v>
      </c>
      <c r="R215" s="84">
        <f t="shared" si="105"/>
        <v>0</v>
      </c>
      <c r="S215" s="84">
        <f t="shared" si="105"/>
        <v>0</v>
      </c>
      <c r="T215" s="84">
        <f t="shared" si="105"/>
        <v>0</v>
      </c>
      <c r="U215" s="84">
        <f t="shared" si="105"/>
        <v>0</v>
      </c>
      <c r="V215" s="84">
        <f t="shared" si="105"/>
        <v>0</v>
      </c>
      <c r="W215" s="84">
        <f t="shared" si="106"/>
        <v>0</v>
      </c>
      <c r="X215" s="84">
        <f t="shared" si="106"/>
        <v>0</v>
      </c>
      <c r="Y215" s="84">
        <f t="shared" si="106"/>
        <v>0</v>
      </c>
      <c r="Z215" s="84">
        <f t="shared" si="106"/>
        <v>0</v>
      </c>
      <c r="AA215" s="84">
        <f t="shared" si="106"/>
        <v>0</v>
      </c>
      <c r="AB215" s="84">
        <f t="shared" si="106"/>
        <v>0</v>
      </c>
      <c r="AC215" s="84">
        <f t="shared" si="106"/>
        <v>0</v>
      </c>
      <c r="AD215" s="84">
        <f t="shared" si="106"/>
        <v>0</v>
      </c>
      <c r="AE215" s="84">
        <f t="shared" si="106"/>
        <v>0</v>
      </c>
      <c r="AF215" s="84">
        <f t="shared" si="106"/>
        <v>0</v>
      </c>
      <c r="AG215" s="84">
        <f t="shared" si="107"/>
        <v>0</v>
      </c>
      <c r="AH215" s="84">
        <f t="shared" si="107"/>
        <v>0</v>
      </c>
      <c r="AI215" s="84">
        <f t="shared" si="107"/>
        <v>0</v>
      </c>
      <c r="AJ215" s="84">
        <f t="shared" si="107"/>
        <v>0</v>
      </c>
      <c r="AK215" s="84">
        <f t="shared" si="107"/>
        <v>0</v>
      </c>
      <c r="AL215" s="84">
        <f t="shared" si="107"/>
        <v>0</v>
      </c>
      <c r="AM215" s="84">
        <f t="shared" si="107"/>
        <v>0</v>
      </c>
      <c r="AN215" s="84">
        <f t="shared" si="107"/>
        <v>0</v>
      </c>
      <c r="AO215" s="84">
        <f t="shared" si="107"/>
        <v>0</v>
      </c>
      <c r="AP215" s="84">
        <f t="shared" si="107"/>
        <v>0</v>
      </c>
      <c r="AQ215" s="84">
        <f t="shared" si="108"/>
        <v>0</v>
      </c>
      <c r="AR215" s="84">
        <f t="shared" si="108"/>
        <v>0</v>
      </c>
      <c r="AS215" s="84">
        <f t="shared" si="108"/>
        <v>0</v>
      </c>
      <c r="AT215" s="84">
        <f t="shared" si="108"/>
        <v>0</v>
      </c>
      <c r="AU215" s="84">
        <f t="shared" si="108"/>
        <v>0</v>
      </c>
      <c r="AV215" s="84">
        <f t="shared" si="108"/>
        <v>0</v>
      </c>
      <c r="AW215" s="84">
        <f t="shared" si="108"/>
        <v>0</v>
      </c>
      <c r="AX215" s="84">
        <f t="shared" si="108"/>
        <v>0</v>
      </c>
      <c r="AY215" s="84">
        <f t="shared" si="108"/>
        <v>0</v>
      </c>
      <c r="AZ215" s="84">
        <f t="shared" si="108"/>
        <v>0</v>
      </c>
    </row>
    <row r="216" spans="1:52" ht="15.75" x14ac:dyDescent="0.25">
      <c r="A216" s="82">
        <v>8</v>
      </c>
      <c r="B216" s="85">
        <v>0.39400000000000002</v>
      </c>
      <c r="C216" s="84">
        <f t="shared" si="104"/>
        <v>0</v>
      </c>
      <c r="D216" s="84">
        <f t="shared" si="104"/>
        <v>0</v>
      </c>
      <c r="E216" s="84">
        <f t="shared" si="104"/>
        <v>0</v>
      </c>
      <c r="F216" s="84">
        <f t="shared" si="104"/>
        <v>0</v>
      </c>
      <c r="G216" s="84">
        <f t="shared" si="104"/>
        <v>0</v>
      </c>
      <c r="H216" s="84">
        <f t="shared" si="104"/>
        <v>0</v>
      </c>
      <c r="I216" s="84">
        <f t="shared" si="104"/>
        <v>0</v>
      </c>
      <c r="J216" s="84">
        <f t="shared" si="104"/>
        <v>0</v>
      </c>
      <c r="K216" s="84">
        <f t="shared" si="104"/>
        <v>0</v>
      </c>
      <c r="L216" s="84">
        <f t="shared" si="104"/>
        <v>0</v>
      </c>
      <c r="M216" s="84">
        <f t="shared" si="105"/>
        <v>0</v>
      </c>
      <c r="N216" s="84">
        <f t="shared" si="105"/>
        <v>0</v>
      </c>
      <c r="O216" s="84">
        <f t="shared" si="105"/>
        <v>0</v>
      </c>
      <c r="P216" s="84">
        <f t="shared" si="105"/>
        <v>0</v>
      </c>
      <c r="Q216" s="84">
        <f t="shared" si="105"/>
        <v>0</v>
      </c>
      <c r="R216" s="84">
        <f t="shared" si="105"/>
        <v>0</v>
      </c>
      <c r="S216" s="84">
        <f t="shared" si="105"/>
        <v>0</v>
      </c>
      <c r="T216" s="84">
        <f t="shared" si="105"/>
        <v>0</v>
      </c>
      <c r="U216" s="84">
        <f t="shared" si="105"/>
        <v>0</v>
      </c>
      <c r="V216" s="84">
        <f t="shared" si="105"/>
        <v>0</v>
      </c>
      <c r="W216" s="84">
        <f t="shared" si="106"/>
        <v>0</v>
      </c>
      <c r="X216" s="84">
        <f t="shared" si="106"/>
        <v>0</v>
      </c>
      <c r="Y216" s="84">
        <f t="shared" si="106"/>
        <v>0</v>
      </c>
      <c r="Z216" s="84">
        <f t="shared" si="106"/>
        <v>0</v>
      </c>
      <c r="AA216" s="84">
        <f t="shared" si="106"/>
        <v>0</v>
      </c>
      <c r="AB216" s="84">
        <f t="shared" si="106"/>
        <v>0</v>
      </c>
      <c r="AC216" s="84">
        <f t="shared" si="106"/>
        <v>0</v>
      </c>
      <c r="AD216" s="84">
        <f t="shared" si="106"/>
        <v>0</v>
      </c>
      <c r="AE216" s="84">
        <f t="shared" si="106"/>
        <v>0</v>
      </c>
      <c r="AF216" s="84">
        <f t="shared" si="106"/>
        <v>0</v>
      </c>
      <c r="AG216" s="84">
        <f t="shared" si="107"/>
        <v>0</v>
      </c>
      <c r="AH216" s="84">
        <f t="shared" si="107"/>
        <v>0</v>
      </c>
      <c r="AI216" s="84">
        <f t="shared" si="107"/>
        <v>0</v>
      </c>
      <c r="AJ216" s="84">
        <f t="shared" si="107"/>
        <v>0</v>
      </c>
      <c r="AK216" s="84">
        <f t="shared" si="107"/>
        <v>0</v>
      </c>
      <c r="AL216" s="84">
        <f t="shared" si="107"/>
        <v>0</v>
      </c>
      <c r="AM216" s="84">
        <f t="shared" si="107"/>
        <v>0</v>
      </c>
      <c r="AN216" s="84">
        <f t="shared" si="107"/>
        <v>0</v>
      </c>
      <c r="AO216" s="84">
        <f t="shared" si="107"/>
        <v>0</v>
      </c>
      <c r="AP216" s="84">
        <f t="shared" si="107"/>
        <v>0</v>
      </c>
      <c r="AQ216" s="84">
        <f t="shared" si="108"/>
        <v>0</v>
      </c>
      <c r="AR216" s="84">
        <f t="shared" si="108"/>
        <v>0</v>
      </c>
      <c r="AS216" s="84">
        <f t="shared" si="108"/>
        <v>0</v>
      </c>
      <c r="AT216" s="84">
        <f t="shared" si="108"/>
        <v>0</v>
      </c>
      <c r="AU216" s="84">
        <f t="shared" si="108"/>
        <v>0</v>
      </c>
      <c r="AV216" s="84">
        <f t="shared" si="108"/>
        <v>0</v>
      </c>
      <c r="AW216" s="84">
        <f t="shared" si="108"/>
        <v>0</v>
      </c>
      <c r="AX216" s="84">
        <f t="shared" si="108"/>
        <v>0</v>
      </c>
      <c r="AY216" s="84">
        <f t="shared" si="108"/>
        <v>0</v>
      </c>
      <c r="AZ216" s="84">
        <f t="shared" si="108"/>
        <v>0</v>
      </c>
    </row>
    <row r="217" spans="1:52" ht="15.75" x14ac:dyDescent="0.25">
      <c r="A217" s="82">
        <v>9</v>
      </c>
      <c r="B217" s="85">
        <v>0.39200000000000002</v>
      </c>
      <c r="C217" s="84">
        <f t="shared" si="104"/>
        <v>0</v>
      </c>
      <c r="D217" s="84">
        <f t="shared" si="104"/>
        <v>0</v>
      </c>
      <c r="E217" s="84">
        <f t="shared" si="104"/>
        <v>0</v>
      </c>
      <c r="F217" s="84">
        <f t="shared" si="104"/>
        <v>0</v>
      </c>
      <c r="G217" s="84">
        <f t="shared" si="104"/>
        <v>0</v>
      </c>
      <c r="H217" s="84">
        <f t="shared" si="104"/>
        <v>0</v>
      </c>
      <c r="I217" s="84">
        <f t="shared" si="104"/>
        <v>0</v>
      </c>
      <c r="J217" s="84">
        <f t="shared" si="104"/>
        <v>0</v>
      </c>
      <c r="K217" s="84">
        <f t="shared" si="104"/>
        <v>0</v>
      </c>
      <c r="L217" s="84">
        <f t="shared" si="104"/>
        <v>0</v>
      </c>
      <c r="M217" s="84">
        <f t="shared" si="105"/>
        <v>0</v>
      </c>
      <c r="N217" s="84">
        <f t="shared" si="105"/>
        <v>0</v>
      </c>
      <c r="O217" s="84">
        <f t="shared" si="105"/>
        <v>0</v>
      </c>
      <c r="P217" s="84">
        <f t="shared" si="105"/>
        <v>0</v>
      </c>
      <c r="Q217" s="84">
        <f t="shared" si="105"/>
        <v>0</v>
      </c>
      <c r="R217" s="84">
        <f t="shared" si="105"/>
        <v>0</v>
      </c>
      <c r="S217" s="84">
        <f t="shared" si="105"/>
        <v>0</v>
      </c>
      <c r="T217" s="84">
        <f t="shared" si="105"/>
        <v>0</v>
      </c>
      <c r="U217" s="84">
        <f t="shared" si="105"/>
        <v>0</v>
      </c>
      <c r="V217" s="84">
        <f t="shared" si="105"/>
        <v>0</v>
      </c>
      <c r="W217" s="84">
        <f t="shared" si="106"/>
        <v>0</v>
      </c>
      <c r="X217" s="84">
        <f t="shared" si="106"/>
        <v>0</v>
      </c>
      <c r="Y217" s="84">
        <f t="shared" si="106"/>
        <v>0</v>
      </c>
      <c r="Z217" s="84">
        <f t="shared" si="106"/>
        <v>0</v>
      </c>
      <c r="AA217" s="84">
        <f t="shared" si="106"/>
        <v>0</v>
      </c>
      <c r="AB217" s="84">
        <f t="shared" si="106"/>
        <v>0</v>
      </c>
      <c r="AC217" s="84">
        <f t="shared" si="106"/>
        <v>0</v>
      </c>
      <c r="AD217" s="84">
        <f t="shared" si="106"/>
        <v>0</v>
      </c>
      <c r="AE217" s="84">
        <f t="shared" si="106"/>
        <v>0</v>
      </c>
      <c r="AF217" s="84">
        <f t="shared" si="106"/>
        <v>0</v>
      </c>
      <c r="AG217" s="84">
        <f t="shared" si="107"/>
        <v>0</v>
      </c>
      <c r="AH217" s="84">
        <f t="shared" si="107"/>
        <v>0</v>
      </c>
      <c r="AI217" s="84">
        <f t="shared" si="107"/>
        <v>0</v>
      </c>
      <c r="AJ217" s="84">
        <f t="shared" si="107"/>
        <v>0</v>
      </c>
      <c r="AK217" s="84">
        <f t="shared" si="107"/>
        <v>0</v>
      </c>
      <c r="AL217" s="84">
        <f t="shared" si="107"/>
        <v>0</v>
      </c>
      <c r="AM217" s="84">
        <f t="shared" si="107"/>
        <v>0</v>
      </c>
      <c r="AN217" s="84">
        <f t="shared" si="107"/>
        <v>0</v>
      </c>
      <c r="AO217" s="84">
        <f t="shared" si="107"/>
        <v>0</v>
      </c>
      <c r="AP217" s="84">
        <f t="shared" si="107"/>
        <v>0</v>
      </c>
      <c r="AQ217" s="84">
        <f t="shared" si="108"/>
        <v>0</v>
      </c>
      <c r="AR217" s="84">
        <f t="shared" si="108"/>
        <v>0</v>
      </c>
      <c r="AS217" s="84">
        <f t="shared" si="108"/>
        <v>0</v>
      </c>
      <c r="AT217" s="84">
        <f t="shared" si="108"/>
        <v>0</v>
      </c>
      <c r="AU217" s="84">
        <f t="shared" si="108"/>
        <v>0</v>
      </c>
      <c r="AV217" s="84">
        <f t="shared" si="108"/>
        <v>0</v>
      </c>
      <c r="AW217" s="84">
        <f t="shared" si="108"/>
        <v>0</v>
      </c>
      <c r="AX217" s="84">
        <f t="shared" si="108"/>
        <v>0</v>
      </c>
      <c r="AY217" s="84">
        <f t="shared" si="108"/>
        <v>0</v>
      </c>
      <c r="AZ217" s="84">
        <f t="shared" si="108"/>
        <v>0</v>
      </c>
    </row>
    <row r="218" spans="1:52" ht="15.75" x14ac:dyDescent="0.25">
      <c r="A218" s="82">
        <v>10</v>
      </c>
      <c r="B218" s="85">
        <v>0.39</v>
      </c>
      <c r="C218" s="84">
        <f t="shared" ref="C218:L227" si="109">IF(( (ABS(ABS(C$10)-$A218)))&lt;1,$B218,0)</f>
        <v>0</v>
      </c>
      <c r="D218" s="84">
        <f t="shared" si="109"/>
        <v>0</v>
      </c>
      <c r="E218" s="84">
        <f t="shared" si="109"/>
        <v>0</v>
      </c>
      <c r="F218" s="84">
        <f t="shared" si="109"/>
        <v>0</v>
      </c>
      <c r="G218" s="84">
        <f t="shared" si="109"/>
        <v>0</v>
      </c>
      <c r="H218" s="84">
        <f t="shared" si="109"/>
        <v>0</v>
      </c>
      <c r="I218" s="84">
        <f t="shared" si="109"/>
        <v>0</v>
      </c>
      <c r="J218" s="84">
        <f t="shared" si="109"/>
        <v>0</v>
      </c>
      <c r="K218" s="84">
        <f t="shared" si="109"/>
        <v>0</v>
      </c>
      <c r="L218" s="84">
        <f t="shared" si="109"/>
        <v>0</v>
      </c>
      <c r="M218" s="84">
        <f t="shared" ref="M218:V227" si="110">IF(( (ABS(ABS(M$10)-$A218)))&lt;1,$B218,0)</f>
        <v>0</v>
      </c>
      <c r="N218" s="84">
        <f t="shared" si="110"/>
        <v>0</v>
      </c>
      <c r="O218" s="84">
        <f t="shared" si="110"/>
        <v>0</v>
      </c>
      <c r="P218" s="84">
        <f t="shared" si="110"/>
        <v>0</v>
      </c>
      <c r="Q218" s="84">
        <f t="shared" si="110"/>
        <v>0</v>
      </c>
      <c r="R218" s="84">
        <f t="shared" si="110"/>
        <v>0</v>
      </c>
      <c r="S218" s="84">
        <f t="shared" si="110"/>
        <v>0</v>
      </c>
      <c r="T218" s="84">
        <f t="shared" si="110"/>
        <v>0</v>
      </c>
      <c r="U218" s="84">
        <f t="shared" si="110"/>
        <v>0</v>
      </c>
      <c r="V218" s="84">
        <f t="shared" si="110"/>
        <v>0</v>
      </c>
      <c r="W218" s="84">
        <f t="shared" ref="W218:AF227" si="111">IF(( (ABS(ABS(W$10)-$A218)))&lt;1,$B218,0)</f>
        <v>0</v>
      </c>
      <c r="X218" s="84">
        <f t="shared" si="111"/>
        <v>0</v>
      </c>
      <c r="Y218" s="84">
        <f t="shared" si="111"/>
        <v>0</v>
      </c>
      <c r="Z218" s="84">
        <f t="shared" si="111"/>
        <v>0</v>
      </c>
      <c r="AA218" s="84">
        <f t="shared" si="111"/>
        <v>0</v>
      </c>
      <c r="AB218" s="84">
        <f t="shared" si="111"/>
        <v>0</v>
      </c>
      <c r="AC218" s="84">
        <f t="shared" si="111"/>
        <v>0</v>
      </c>
      <c r="AD218" s="84">
        <f t="shared" si="111"/>
        <v>0</v>
      </c>
      <c r="AE218" s="84">
        <f t="shared" si="111"/>
        <v>0</v>
      </c>
      <c r="AF218" s="84">
        <f t="shared" si="111"/>
        <v>0</v>
      </c>
      <c r="AG218" s="84">
        <f t="shared" ref="AG218:AP227" si="112">IF(( (ABS(ABS(AG$10)-$A218)))&lt;1,$B218,0)</f>
        <v>0</v>
      </c>
      <c r="AH218" s="84">
        <f t="shared" si="112"/>
        <v>0</v>
      </c>
      <c r="AI218" s="84">
        <f t="shared" si="112"/>
        <v>0</v>
      </c>
      <c r="AJ218" s="84">
        <f t="shared" si="112"/>
        <v>0</v>
      </c>
      <c r="AK218" s="84">
        <f t="shared" si="112"/>
        <v>0</v>
      </c>
      <c r="AL218" s="84">
        <f t="shared" si="112"/>
        <v>0</v>
      </c>
      <c r="AM218" s="84">
        <f t="shared" si="112"/>
        <v>0</v>
      </c>
      <c r="AN218" s="84">
        <f t="shared" si="112"/>
        <v>0</v>
      </c>
      <c r="AO218" s="84">
        <f t="shared" si="112"/>
        <v>0</v>
      </c>
      <c r="AP218" s="84">
        <f t="shared" si="112"/>
        <v>0</v>
      </c>
      <c r="AQ218" s="84">
        <f t="shared" ref="AQ218:AZ227" si="113">IF(( (ABS(ABS(AQ$10)-$A218)))&lt;1,$B218,0)</f>
        <v>0</v>
      </c>
      <c r="AR218" s="84">
        <f t="shared" si="113"/>
        <v>0</v>
      </c>
      <c r="AS218" s="84">
        <f t="shared" si="113"/>
        <v>0</v>
      </c>
      <c r="AT218" s="84">
        <f t="shared" si="113"/>
        <v>0</v>
      </c>
      <c r="AU218" s="84">
        <f t="shared" si="113"/>
        <v>0</v>
      </c>
      <c r="AV218" s="84">
        <f t="shared" si="113"/>
        <v>0</v>
      </c>
      <c r="AW218" s="84">
        <f t="shared" si="113"/>
        <v>0</v>
      </c>
      <c r="AX218" s="84">
        <f t="shared" si="113"/>
        <v>0</v>
      </c>
      <c r="AY218" s="84">
        <f t="shared" si="113"/>
        <v>0</v>
      </c>
      <c r="AZ218" s="84">
        <f t="shared" si="113"/>
        <v>0</v>
      </c>
    </row>
    <row r="219" spans="1:52" ht="15.75" x14ac:dyDescent="0.25">
      <c r="A219" s="82">
        <v>11</v>
      </c>
      <c r="B219" s="85">
        <v>0.38600000000000001</v>
      </c>
      <c r="C219" s="84">
        <f t="shared" si="109"/>
        <v>0</v>
      </c>
      <c r="D219" s="84">
        <f t="shared" si="109"/>
        <v>0</v>
      </c>
      <c r="E219" s="84">
        <f t="shared" si="109"/>
        <v>0</v>
      </c>
      <c r="F219" s="84">
        <f t="shared" si="109"/>
        <v>0</v>
      </c>
      <c r="G219" s="84">
        <f t="shared" si="109"/>
        <v>0</v>
      </c>
      <c r="H219" s="84">
        <f t="shared" si="109"/>
        <v>0</v>
      </c>
      <c r="I219" s="84">
        <f t="shared" si="109"/>
        <v>0</v>
      </c>
      <c r="J219" s="84">
        <f t="shared" si="109"/>
        <v>0</v>
      </c>
      <c r="K219" s="84">
        <f t="shared" si="109"/>
        <v>0</v>
      </c>
      <c r="L219" s="84">
        <f t="shared" si="109"/>
        <v>0</v>
      </c>
      <c r="M219" s="84">
        <f t="shared" si="110"/>
        <v>0</v>
      </c>
      <c r="N219" s="84">
        <f t="shared" si="110"/>
        <v>0</v>
      </c>
      <c r="O219" s="84">
        <f t="shared" si="110"/>
        <v>0</v>
      </c>
      <c r="P219" s="84">
        <f t="shared" si="110"/>
        <v>0</v>
      </c>
      <c r="Q219" s="84">
        <f t="shared" si="110"/>
        <v>0</v>
      </c>
      <c r="R219" s="84">
        <f t="shared" si="110"/>
        <v>0</v>
      </c>
      <c r="S219" s="84">
        <f t="shared" si="110"/>
        <v>0</v>
      </c>
      <c r="T219" s="84">
        <f t="shared" si="110"/>
        <v>0</v>
      </c>
      <c r="U219" s="84">
        <f t="shared" si="110"/>
        <v>0</v>
      </c>
      <c r="V219" s="84">
        <f t="shared" si="110"/>
        <v>0</v>
      </c>
      <c r="W219" s="84">
        <f t="shared" si="111"/>
        <v>0</v>
      </c>
      <c r="X219" s="84">
        <f t="shared" si="111"/>
        <v>0</v>
      </c>
      <c r="Y219" s="84">
        <f t="shared" si="111"/>
        <v>0</v>
      </c>
      <c r="Z219" s="84">
        <f t="shared" si="111"/>
        <v>0</v>
      </c>
      <c r="AA219" s="84">
        <f t="shared" si="111"/>
        <v>0</v>
      </c>
      <c r="AB219" s="84">
        <f t="shared" si="111"/>
        <v>0</v>
      </c>
      <c r="AC219" s="84">
        <f t="shared" si="111"/>
        <v>0</v>
      </c>
      <c r="AD219" s="84">
        <f t="shared" si="111"/>
        <v>0</v>
      </c>
      <c r="AE219" s="84">
        <f t="shared" si="111"/>
        <v>0</v>
      </c>
      <c r="AF219" s="84">
        <f t="shared" si="111"/>
        <v>0</v>
      </c>
      <c r="AG219" s="84">
        <f t="shared" si="112"/>
        <v>0</v>
      </c>
      <c r="AH219" s="84">
        <f t="shared" si="112"/>
        <v>0</v>
      </c>
      <c r="AI219" s="84">
        <f t="shared" si="112"/>
        <v>0</v>
      </c>
      <c r="AJ219" s="84">
        <f t="shared" si="112"/>
        <v>0</v>
      </c>
      <c r="AK219" s="84">
        <f t="shared" si="112"/>
        <v>0</v>
      </c>
      <c r="AL219" s="84">
        <f t="shared" si="112"/>
        <v>0</v>
      </c>
      <c r="AM219" s="84">
        <f t="shared" si="112"/>
        <v>0</v>
      </c>
      <c r="AN219" s="84">
        <f t="shared" si="112"/>
        <v>0</v>
      </c>
      <c r="AO219" s="84">
        <f t="shared" si="112"/>
        <v>0</v>
      </c>
      <c r="AP219" s="84">
        <f t="shared" si="112"/>
        <v>0</v>
      </c>
      <c r="AQ219" s="84">
        <f t="shared" si="113"/>
        <v>0</v>
      </c>
      <c r="AR219" s="84">
        <f t="shared" si="113"/>
        <v>0</v>
      </c>
      <c r="AS219" s="84">
        <f t="shared" si="113"/>
        <v>0</v>
      </c>
      <c r="AT219" s="84">
        <f t="shared" si="113"/>
        <v>0</v>
      </c>
      <c r="AU219" s="84">
        <f t="shared" si="113"/>
        <v>0</v>
      </c>
      <c r="AV219" s="84">
        <f t="shared" si="113"/>
        <v>0</v>
      </c>
      <c r="AW219" s="84">
        <f t="shared" si="113"/>
        <v>0</v>
      </c>
      <c r="AX219" s="84">
        <f t="shared" si="113"/>
        <v>0</v>
      </c>
      <c r="AY219" s="84">
        <f t="shared" si="113"/>
        <v>0</v>
      </c>
      <c r="AZ219" s="84">
        <f t="shared" si="113"/>
        <v>0</v>
      </c>
    </row>
    <row r="220" spans="1:52" ht="15.75" x14ac:dyDescent="0.25">
      <c r="A220" s="86">
        <v>12</v>
      </c>
      <c r="B220" s="85">
        <v>0.38200000000000001</v>
      </c>
      <c r="C220" s="84">
        <f t="shared" si="109"/>
        <v>0.38200000000000001</v>
      </c>
      <c r="D220" s="84">
        <f t="shared" si="109"/>
        <v>0</v>
      </c>
      <c r="E220" s="84">
        <f t="shared" si="109"/>
        <v>0</v>
      </c>
      <c r="F220" s="84">
        <f t="shared" si="109"/>
        <v>0</v>
      </c>
      <c r="G220" s="84">
        <f t="shared" si="109"/>
        <v>0</v>
      </c>
      <c r="H220" s="84">
        <f t="shared" si="109"/>
        <v>0</v>
      </c>
      <c r="I220" s="84">
        <f t="shared" si="109"/>
        <v>0</v>
      </c>
      <c r="J220" s="84">
        <f t="shared" si="109"/>
        <v>0</v>
      </c>
      <c r="K220" s="84">
        <f t="shared" si="109"/>
        <v>0</v>
      </c>
      <c r="L220" s="84">
        <f t="shared" si="109"/>
        <v>0</v>
      </c>
      <c r="M220" s="84">
        <f t="shared" si="110"/>
        <v>0</v>
      </c>
      <c r="N220" s="84">
        <f t="shared" si="110"/>
        <v>0</v>
      </c>
      <c r="O220" s="84">
        <f t="shared" si="110"/>
        <v>0</v>
      </c>
      <c r="P220" s="84">
        <f t="shared" si="110"/>
        <v>0</v>
      </c>
      <c r="Q220" s="84">
        <f t="shared" si="110"/>
        <v>0</v>
      </c>
      <c r="R220" s="84">
        <f t="shared" si="110"/>
        <v>0</v>
      </c>
      <c r="S220" s="84">
        <f t="shared" si="110"/>
        <v>0</v>
      </c>
      <c r="T220" s="84">
        <f t="shared" si="110"/>
        <v>0</v>
      </c>
      <c r="U220" s="84">
        <f t="shared" si="110"/>
        <v>0</v>
      </c>
      <c r="V220" s="84">
        <f t="shared" si="110"/>
        <v>0</v>
      </c>
      <c r="W220" s="84">
        <f t="shared" si="111"/>
        <v>0</v>
      </c>
      <c r="X220" s="84">
        <f t="shared" si="111"/>
        <v>0</v>
      </c>
      <c r="Y220" s="84">
        <f t="shared" si="111"/>
        <v>0</v>
      </c>
      <c r="Z220" s="84">
        <f t="shared" si="111"/>
        <v>0</v>
      </c>
      <c r="AA220" s="84">
        <f t="shared" si="111"/>
        <v>0</v>
      </c>
      <c r="AB220" s="84">
        <f t="shared" si="111"/>
        <v>0</v>
      </c>
      <c r="AC220" s="84">
        <f t="shared" si="111"/>
        <v>0</v>
      </c>
      <c r="AD220" s="84">
        <f t="shared" si="111"/>
        <v>0</v>
      </c>
      <c r="AE220" s="84">
        <f t="shared" si="111"/>
        <v>0</v>
      </c>
      <c r="AF220" s="84">
        <f t="shared" si="111"/>
        <v>0</v>
      </c>
      <c r="AG220" s="84">
        <f t="shared" si="112"/>
        <v>0</v>
      </c>
      <c r="AH220" s="84">
        <f t="shared" si="112"/>
        <v>0</v>
      </c>
      <c r="AI220" s="84">
        <f t="shared" si="112"/>
        <v>0</v>
      </c>
      <c r="AJ220" s="84">
        <f t="shared" si="112"/>
        <v>0</v>
      </c>
      <c r="AK220" s="84">
        <f t="shared" si="112"/>
        <v>0</v>
      </c>
      <c r="AL220" s="84">
        <f t="shared" si="112"/>
        <v>0</v>
      </c>
      <c r="AM220" s="84">
        <f t="shared" si="112"/>
        <v>0</v>
      </c>
      <c r="AN220" s="84">
        <f t="shared" si="112"/>
        <v>0</v>
      </c>
      <c r="AO220" s="84">
        <f t="shared" si="112"/>
        <v>0</v>
      </c>
      <c r="AP220" s="84">
        <f t="shared" si="112"/>
        <v>0</v>
      </c>
      <c r="AQ220" s="84">
        <f t="shared" si="113"/>
        <v>0</v>
      </c>
      <c r="AR220" s="84">
        <f t="shared" si="113"/>
        <v>0</v>
      </c>
      <c r="AS220" s="84">
        <f t="shared" si="113"/>
        <v>0</v>
      </c>
      <c r="AT220" s="84">
        <f t="shared" si="113"/>
        <v>0</v>
      </c>
      <c r="AU220" s="84">
        <f t="shared" si="113"/>
        <v>0</v>
      </c>
      <c r="AV220" s="84">
        <f t="shared" si="113"/>
        <v>0</v>
      </c>
      <c r="AW220" s="84">
        <f t="shared" si="113"/>
        <v>0</v>
      </c>
      <c r="AX220" s="84">
        <f t="shared" si="113"/>
        <v>0</v>
      </c>
      <c r="AY220" s="84">
        <f t="shared" si="113"/>
        <v>0.38200000000000001</v>
      </c>
      <c r="AZ220" s="84">
        <f t="shared" si="113"/>
        <v>0</v>
      </c>
    </row>
    <row r="221" spans="1:52" ht="15.75" x14ac:dyDescent="0.25">
      <c r="A221" s="86">
        <v>13</v>
      </c>
      <c r="B221" s="85">
        <v>0.378</v>
      </c>
      <c r="C221" s="84">
        <f t="shared" si="109"/>
        <v>0.378</v>
      </c>
      <c r="D221" s="84">
        <f t="shared" si="109"/>
        <v>0</v>
      </c>
      <c r="E221" s="84">
        <f t="shared" si="109"/>
        <v>0</v>
      </c>
      <c r="F221" s="84">
        <f t="shared" si="109"/>
        <v>0</v>
      </c>
      <c r="G221" s="84">
        <f t="shared" si="109"/>
        <v>0</v>
      </c>
      <c r="H221" s="84">
        <f t="shared" si="109"/>
        <v>0</v>
      </c>
      <c r="I221" s="84">
        <f t="shared" si="109"/>
        <v>0</v>
      </c>
      <c r="J221" s="84">
        <f t="shared" si="109"/>
        <v>0</v>
      </c>
      <c r="K221" s="84">
        <f t="shared" si="109"/>
        <v>0</v>
      </c>
      <c r="L221" s="84">
        <f t="shared" si="109"/>
        <v>0</v>
      </c>
      <c r="M221" s="84">
        <f t="shared" si="110"/>
        <v>0</v>
      </c>
      <c r="N221" s="84">
        <f t="shared" si="110"/>
        <v>0</v>
      </c>
      <c r="O221" s="84">
        <f t="shared" si="110"/>
        <v>0</v>
      </c>
      <c r="P221" s="84">
        <f t="shared" si="110"/>
        <v>0</v>
      </c>
      <c r="Q221" s="84">
        <f t="shared" si="110"/>
        <v>0</v>
      </c>
      <c r="R221" s="84">
        <f t="shared" si="110"/>
        <v>0</v>
      </c>
      <c r="S221" s="84">
        <f t="shared" si="110"/>
        <v>0</v>
      </c>
      <c r="T221" s="84">
        <f t="shared" si="110"/>
        <v>0</v>
      </c>
      <c r="U221" s="84">
        <f t="shared" si="110"/>
        <v>0</v>
      </c>
      <c r="V221" s="84">
        <f t="shared" si="110"/>
        <v>0</v>
      </c>
      <c r="W221" s="84">
        <f t="shared" si="111"/>
        <v>0</v>
      </c>
      <c r="X221" s="84">
        <f t="shared" si="111"/>
        <v>0</v>
      </c>
      <c r="Y221" s="84">
        <f t="shared" si="111"/>
        <v>0</v>
      </c>
      <c r="Z221" s="84">
        <f t="shared" si="111"/>
        <v>0</v>
      </c>
      <c r="AA221" s="84">
        <f t="shared" si="111"/>
        <v>0</v>
      </c>
      <c r="AB221" s="84">
        <f t="shared" si="111"/>
        <v>0</v>
      </c>
      <c r="AC221" s="84">
        <f t="shared" si="111"/>
        <v>0</v>
      </c>
      <c r="AD221" s="84">
        <f t="shared" si="111"/>
        <v>0</v>
      </c>
      <c r="AE221" s="84">
        <f t="shared" si="111"/>
        <v>0</v>
      </c>
      <c r="AF221" s="84">
        <f t="shared" si="111"/>
        <v>0</v>
      </c>
      <c r="AG221" s="84">
        <f t="shared" si="112"/>
        <v>0</v>
      </c>
      <c r="AH221" s="84">
        <f t="shared" si="112"/>
        <v>0</v>
      </c>
      <c r="AI221" s="84">
        <f t="shared" si="112"/>
        <v>0</v>
      </c>
      <c r="AJ221" s="84">
        <f t="shared" si="112"/>
        <v>0</v>
      </c>
      <c r="AK221" s="84">
        <f t="shared" si="112"/>
        <v>0</v>
      </c>
      <c r="AL221" s="84">
        <f t="shared" si="112"/>
        <v>0</v>
      </c>
      <c r="AM221" s="84">
        <f t="shared" si="112"/>
        <v>0</v>
      </c>
      <c r="AN221" s="84">
        <f t="shared" si="112"/>
        <v>0</v>
      </c>
      <c r="AO221" s="84">
        <f t="shared" si="112"/>
        <v>0</v>
      </c>
      <c r="AP221" s="84">
        <f t="shared" si="112"/>
        <v>0</v>
      </c>
      <c r="AQ221" s="84">
        <f t="shared" si="113"/>
        <v>0</v>
      </c>
      <c r="AR221" s="84">
        <f t="shared" si="113"/>
        <v>0</v>
      </c>
      <c r="AS221" s="84">
        <f t="shared" si="113"/>
        <v>0</v>
      </c>
      <c r="AT221" s="84">
        <f t="shared" si="113"/>
        <v>0</v>
      </c>
      <c r="AU221" s="84">
        <f t="shared" si="113"/>
        <v>0</v>
      </c>
      <c r="AV221" s="84">
        <f t="shared" si="113"/>
        <v>0</v>
      </c>
      <c r="AW221" s="84">
        <f t="shared" si="113"/>
        <v>0</v>
      </c>
      <c r="AX221" s="84">
        <f t="shared" si="113"/>
        <v>0</v>
      </c>
      <c r="AY221" s="84">
        <f t="shared" si="113"/>
        <v>0.378</v>
      </c>
      <c r="AZ221" s="84">
        <f t="shared" si="113"/>
        <v>0</v>
      </c>
    </row>
    <row r="222" spans="1:52" ht="15.75" x14ac:dyDescent="0.25">
      <c r="A222" s="86">
        <v>14</v>
      </c>
      <c r="B222" s="85">
        <v>0.374</v>
      </c>
      <c r="C222" s="84">
        <f t="shared" si="109"/>
        <v>0</v>
      </c>
      <c r="D222" s="84">
        <f t="shared" si="109"/>
        <v>0</v>
      </c>
      <c r="E222" s="84">
        <f t="shared" si="109"/>
        <v>0</v>
      </c>
      <c r="F222" s="84">
        <f t="shared" si="109"/>
        <v>0</v>
      </c>
      <c r="G222" s="84">
        <f t="shared" si="109"/>
        <v>0</v>
      </c>
      <c r="H222" s="84">
        <f t="shared" si="109"/>
        <v>0</v>
      </c>
      <c r="I222" s="84">
        <f t="shared" si="109"/>
        <v>0</v>
      </c>
      <c r="J222" s="84">
        <f t="shared" si="109"/>
        <v>0</v>
      </c>
      <c r="K222" s="84">
        <f t="shared" si="109"/>
        <v>0</v>
      </c>
      <c r="L222" s="84">
        <f t="shared" si="109"/>
        <v>0</v>
      </c>
      <c r="M222" s="84">
        <f t="shared" si="110"/>
        <v>0</v>
      </c>
      <c r="N222" s="84">
        <f t="shared" si="110"/>
        <v>0</v>
      </c>
      <c r="O222" s="84">
        <f t="shared" si="110"/>
        <v>0</v>
      </c>
      <c r="P222" s="84">
        <f t="shared" si="110"/>
        <v>0</v>
      </c>
      <c r="Q222" s="84">
        <f t="shared" si="110"/>
        <v>0</v>
      </c>
      <c r="R222" s="84">
        <f t="shared" si="110"/>
        <v>0</v>
      </c>
      <c r="S222" s="84">
        <f t="shared" si="110"/>
        <v>0</v>
      </c>
      <c r="T222" s="84">
        <f t="shared" si="110"/>
        <v>0</v>
      </c>
      <c r="U222" s="84">
        <f t="shared" si="110"/>
        <v>0</v>
      </c>
      <c r="V222" s="84">
        <f t="shared" si="110"/>
        <v>0</v>
      </c>
      <c r="W222" s="84">
        <f t="shared" si="111"/>
        <v>0</v>
      </c>
      <c r="X222" s="84">
        <f t="shared" si="111"/>
        <v>0</v>
      </c>
      <c r="Y222" s="84">
        <f t="shared" si="111"/>
        <v>0</v>
      </c>
      <c r="Z222" s="84">
        <f t="shared" si="111"/>
        <v>0</v>
      </c>
      <c r="AA222" s="84">
        <f t="shared" si="111"/>
        <v>0</v>
      </c>
      <c r="AB222" s="84">
        <f t="shared" si="111"/>
        <v>0</v>
      </c>
      <c r="AC222" s="84">
        <f t="shared" si="111"/>
        <v>0</v>
      </c>
      <c r="AD222" s="84">
        <f t="shared" si="111"/>
        <v>0</v>
      </c>
      <c r="AE222" s="84">
        <f t="shared" si="111"/>
        <v>0</v>
      </c>
      <c r="AF222" s="84">
        <f t="shared" si="111"/>
        <v>0</v>
      </c>
      <c r="AG222" s="84">
        <f t="shared" si="112"/>
        <v>0</v>
      </c>
      <c r="AH222" s="84">
        <f t="shared" si="112"/>
        <v>0</v>
      </c>
      <c r="AI222" s="84">
        <f t="shared" si="112"/>
        <v>0</v>
      </c>
      <c r="AJ222" s="84">
        <f t="shared" si="112"/>
        <v>0</v>
      </c>
      <c r="AK222" s="84">
        <f t="shared" si="112"/>
        <v>0</v>
      </c>
      <c r="AL222" s="84">
        <f t="shared" si="112"/>
        <v>0</v>
      </c>
      <c r="AM222" s="84">
        <f t="shared" si="112"/>
        <v>0</v>
      </c>
      <c r="AN222" s="84">
        <f t="shared" si="112"/>
        <v>0</v>
      </c>
      <c r="AO222" s="84">
        <f t="shared" si="112"/>
        <v>0</v>
      </c>
      <c r="AP222" s="84">
        <f t="shared" si="112"/>
        <v>0</v>
      </c>
      <c r="AQ222" s="84">
        <f t="shared" si="113"/>
        <v>0</v>
      </c>
      <c r="AR222" s="84">
        <f t="shared" si="113"/>
        <v>0</v>
      </c>
      <c r="AS222" s="84">
        <f t="shared" si="113"/>
        <v>0</v>
      </c>
      <c r="AT222" s="84">
        <f t="shared" si="113"/>
        <v>0</v>
      </c>
      <c r="AU222" s="84">
        <f t="shared" si="113"/>
        <v>0</v>
      </c>
      <c r="AV222" s="84">
        <f t="shared" si="113"/>
        <v>0</v>
      </c>
      <c r="AW222" s="84">
        <f t="shared" si="113"/>
        <v>0</v>
      </c>
      <c r="AX222" s="84">
        <f t="shared" si="113"/>
        <v>0</v>
      </c>
      <c r="AY222" s="84">
        <f t="shared" si="113"/>
        <v>0</v>
      </c>
      <c r="AZ222" s="84">
        <f t="shared" si="113"/>
        <v>0</v>
      </c>
    </row>
    <row r="223" spans="1:52" ht="15.75" x14ac:dyDescent="0.25">
      <c r="A223" s="86">
        <v>15</v>
      </c>
      <c r="B223" s="85">
        <v>0.37</v>
      </c>
      <c r="C223" s="84">
        <f t="shared" si="109"/>
        <v>0</v>
      </c>
      <c r="D223" s="84">
        <f t="shared" si="109"/>
        <v>0</v>
      </c>
      <c r="E223" s="84">
        <f t="shared" si="109"/>
        <v>0</v>
      </c>
      <c r="F223" s="84">
        <f t="shared" si="109"/>
        <v>0</v>
      </c>
      <c r="G223" s="84">
        <f t="shared" si="109"/>
        <v>0</v>
      </c>
      <c r="H223" s="84">
        <f t="shared" si="109"/>
        <v>0</v>
      </c>
      <c r="I223" s="84">
        <f t="shared" si="109"/>
        <v>0</v>
      </c>
      <c r="J223" s="84">
        <f t="shared" si="109"/>
        <v>0</v>
      </c>
      <c r="K223" s="84">
        <f t="shared" si="109"/>
        <v>0</v>
      </c>
      <c r="L223" s="84">
        <f t="shared" si="109"/>
        <v>0</v>
      </c>
      <c r="M223" s="84">
        <f t="shared" si="110"/>
        <v>0</v>
      </c>
      <c r="N223" s="84">
        <f t="shared" si="110"/>
        <v>0</v>
      </c>
      <c r="O223" s="84">
        <f t="shared" si="110"/>
        <v>0</v>
      </c>
      <c r="P223" s="84">
        <f t="shared" si="110"/>
        <v>0</v>
      </c>
      <c r="Q223" s="84">
        <f t="shared" si="110"/>
        <v>0</v>
      </c>
      <c r="R223" s="84">
        <f t="shared" si="110"/>
        <v>0</v>
      </c>
      <c r="S223" s="84">
        <f t="shared" si="110"/>
        <v>0</v>
      </c>
      <c r="T223" s="84">
        <f t="shared" si="110"/>
        <v>0</v>
      </c>
      <c r="U223" s="84">
        <f t="shared" si="110"/>
        <v>0</v>
      </c>
      <c r="V223" s="84">
        <f t="shared" si="110"/>
        <v>0</v>
      </c>
      <c r="W223" s="84">
        <f t="shared" si="111"/>
        <v>0</v>
      </c>
      <c r="X223" s="84">
        <f t="shared" si="111"/>
        <v>0</v>
      </c>
      <c r="Y223" s="84">
        <f t="shared" si="111"/>
        <v>0</v>
      </c>
      <c r="Z223" s="84">
        <f t="shared" si="111"/>
        <v>0</v>
      </c>
      <c r="AA223" s="84">
        <f t="shared" si="111"/>
        <v>0</v>
      </c>
      <c r="AB223" s="84">
        <f t="shared" si="111"/>
        <v>0</v>
      </c>
      <c r="AC223" s="84">
        <f t="shared" si="111"/>
        <v>0</v>
      </c>
      <c r="AD223" s="84">
        <f t="shared" si="111"/>
        <v>0</v>
      </c>
      <c r="AE223" s="84">
        <f t="shared" si="111"/>
        <v>0</v>
      </c>
      <c r="AF223" s="84">
        <f t="shared" si="111"/>
        <v>0</v>
      </c>
      <c r="AG223" s="84">
        <f t="shared" si="112"/>
        <v>0</v>
      </c>
      <c r="AH223" s="84">
        <f t="shared" si="112"/>
        <v>0</v>
      </c>
      <c r="AI223" s="84">
        <f t="shared" si="112"/>
        <v>0</v>
      </c>
      <c r="AJ223" s="84">
        <f t="shared" si="112"/>
        <v>0</v>
      </c>
      <c r="AK223" s="84">
        <f t="shared" si="112"/>
        <v>0</v>
      </c>
      <c r="AL223" s="84">
        <f t="shared" si="112"/>
        <v>0</v>
      </c>
      <c r="AM223" s="84">
        <f t="shared" si="112"/>
        <v>0</v>
      </c>
      <c r="AN223" s="84">
        <f t="shared" si="112"/>
        <v>0</v>
      </c>
      <c r="AO223" s="84">
        <f t="shared" si="112"/>
        <v>0</v>
      </c>
      <c r="AP223" s="84">
        <f t="shared" si="112"/>
        <v>0</v>
      </c>
      <c r="AQ223" s="84">
        <f t="shared" si="113"/>
        <v>0</v>
      </c>
      <c r="AR223" s="84">
        <f t="shared" si="113"/>
        <v>0</v>
      </c>
      <c r="AS223" s="84">
        <f t="shared" si="113"/>
        <v>0</v>
      </c>
      <c r="AT223" s="84">
        <f t="shared" si="113"/>
        <v>0</v>
      </c>
      <c r="AU223" s="84">
        <f t="shared" si="113"/>
        <v>0</v>
      </c>
      <c r="AV223" s="84">
        <f t="shared" si="113"/>
        <v>0</v>
      </c>
      <c r="AW223" s="84">
        <f t="shared" si="113"/>
        <v>0</v>
      </c>
      <c r="AX223" s="84">
        <f t="shared" si="113"/>
        <v>0</v>
      </c>
      <c r="AY223" s="84">
        <f t="shared" si="113"/>
        <v>0</v>
      </c>
      <c r="AZ223" s="84">
        <f t="shared" si="113"/>
        <v>0</v>
      </c>
    </row>
    <row r="224" spans="1:52" ht="15.75" x14ac:dyDescent="0.25">
      <c r="A224" s="86">
        <v>16</v>
      </c>
      <c r="B224" s="85">
        <v>0.36599999999999999</v>
      </c>
      <c r="C224" s="84">
        <f t="shared" si="109"/>
        <v>0</v>
      </c>
      <c r="D224" s="84">
        <f t="shared" si="109"/>
        <v>0</v>
      </c>
      <c r="E224" s="84">
        <f t="shared" si="109"/>
        <v>0</v>
      </c>
      <c r="F224" s="84">
        <f t="shared" si="109"/>
        <v>0</v>
      </c>
      <c r="G224" s="84">
        <f t="shared" si="109"/>
        <v>0</v>
      </c>
      <c r="H224" s="84">
        <f t="shared" si="109"/>
        <v>0</v>
      </c>
      <c r="I224" s="84">
        <f t="shared" si="109"/>
        <v>0</v>
      </c>
      <c r="J224" s="84">
        <f t="shared" si="109"/>
        <v>0</v>
      </c>
      <c r="K224" s="84">
        <f t="shared" si="109"/>
        <v>0</v>
      </c>
      <c r="L224" s="84">
        <f t="shared" si="109"/>
        <v>0</v>
      </c>
      <c r="M224" s="84">
        <f t="shared" si="110"/>
        <v>0</v>
      </c>
      <c r="N224" s="84">
        <f t="shared" si="110"/>
        <v>0</v>
      </c>
      <c r="O224" s="84">
        <f t="shared" si="110"/>
        <v>0</v>
      </c>
      <c r="P224" s="84">
        <f t="shared" si="110"/>
        <v>0</v>
      </c>
      <c r="Q224" s="84">
        <f t="shared" si="110"/>
        <v>0</v>
      </c>
      <c r="R224" s="84">
        <f t="shared" si="110"/>
        <v>0</v>
      </c>
      <c r="S224" s="84">
        <f t="shared" si="110"/>
        <v>0</v>
      </c>
      <c r="T224" s="84">
        <f t="shared" si="110"/>
        <v>0</v>
      </c>
      <c r="U224" s="84">
        <f t="shared" si="110"/>
        <v>0</v>
      </c>
      <c r="V224" s="84">
        <f t="shared" si="110"/>
        <v>0</v>
      </c>
      <c r="W224" s="84">
        <f t="shared" si="111"/>
        <v>0</v>
      </c>
      <c r="X224" s="84">
        <f t="shared" si="111"/>
        <v>0</v>
      </c>
      <c r="Y224" s="84">
        <f t="shared" si="111"/>
        <v>0</v>
      </c>
      <c r="Z224" s="84">
        <f t="shared" si="111"/>
        <v>0</v>
      </c>
      <c r="AA224" s="84">
        <f t="shared" si="111"/>
        <v>0</v>
      </c>
      <c r="AB224" s="84">
        <f t="shared" si="111"/>
        <v>0</v>
      </c>
      <c r="AC224" s="84">
        <f t="shared" si="111"/>
        <v>0</v>
      </c>
      <c r="AD224" s="84">
        <f t="shared" si="111"/>
        <v>0</v>
      </c>
      <c r="AE224" s="84">
        <f t="shared" si="111"/>
        <v>0</v>
      </c>
      <c r="AF224" s="84">
        <f t="shared" si="111"/>
        <v>0</v>
      </c>
      <c r="AG224" s="84">
        <f t="shared" si="112"/>
        <v>0</v>
      </c>
      <c r="AH224" s="84">
        <f t="shared" si="112"/>
        <v>0</v>
      </c>
      <c r="AI224" s="84">
        <f t="shared" si="112"/>
        <v>0</v>
      </c>
      <c r="AJ224" s="84">
        <f t="shared" si="112"/>
        <v>0</v>
      </c>
      <c r="AK224" s="84">
        <f t="shared" si="112"/>
        <v>0</v>
      </c>
      <c r="AL224" s="84">
        <f t="shared" si="112"/>
        <v>0</v>
      </c>
      <c r="AM224" s="84">
        <f t="shared" si="112"/>
        <v>0</v>
      </c>
      <c r="AN224" s="84">
        <f t="shared" si="112"/>
        <v>0</v>
      </c>
      <c r="AO224" s="84">
        <f t="shared" si="112"/>
        <v>0</v>
      </c>
      <c r="AP224" s="84">
        <f t="shared" si="112"/>
        <v>0</v>
      </c>
      <c r="AQ224" s="84">
        <f t="shared" si="113"/>
        <v>0</v>
      </c>
      <c r="AR224" s="84">
        <f t="shared" si="113"/>
        <v>0</v>
      </c>
      <c r="AS224" s="84">
        <f t="shared" si="113"/>
        <v>0</v>
      </c>
      <c r="AT224" s="84">
        <f t="shared" si="113"/>
        <v>0</v>
      </c>
      <c r="AU224" s="84">
        <f t="shared" si="113"/>
        <v>0</v>
      </c>
      <c r="AV224" s="84">
        <f t="shared" si="113"/>
        <v>0</v>
      </c>
      <c r="AW224" s="84">
        <f t="shared" si="113"/>
        <v>0</v>
      </c>
      <c r="AX224" s="84">
        <f t="shared" si="113"/>
        <v>0</v>
      </c>
      <c r="AY224" s="84">
        <f t="shared" si="113"/>
        <v>0</v>
      </c>
      <c r="AZ224" s="84">
        <f t="shared" si="113"/>
        <v>0</v>
      </c>
    </row>
    <row r="225" spans="1:52" ht="15.75" x14ac:dyDescent="0.25">
      <c r="A225" s="86">
        <v>17</v>
      </c>
      <c r="B225" s="85">
        <v>0.36199999999999999</v>
      </c>
      <c r="C225" s="84">
        <f t="shared" si="109"/>
        <v>0</v>
      </c>
      <c r="D225" s="84">
        <f t="shared" si="109"/>
        <v>0</v>
      </c>
      <c r="E225" s="84">
        <f t="shared" si="109"/>
        <v>0</v>
      </c>
      <c r="F225" s="84">
        <f t="shared" si="109"/>
        <v>0</v>
      </c>
      <c r="G225" s="84">
        <f t="shared" si="109"/>
        <v>0</v>
      </c>
      <c r="H225" s="84">
        <f t="shared" si="109"/>
        <v>0</v>
      </c>
      <c r="I225" s="84">
        <f t="shared" si="109"/>
        <v>0</v>
      </c>
      <c r="J225" s="84">
        <f t="shared" si="109"/>
        <v>0</v>
      </c>
      <c r="K225" s="84">
        <f t="shared" si="109"/>
        <v>0</v>
      </c>
      <c r="L225" s="84">
        <f t="shared" si="109"/>
        <v>0</v>
      </c>
      <c r="M225" s="84">
        <f t="shared" si="110"/>
        <v>0</v>
      </c>
      <c r="N225" s="84">
        <f t="shared" si="110"/>
        <v>0</v>
      </c>
      <c r="O225" s="84">
        <f t="shared" si="110"/>
        <v>0</v>
      </c>
      <c r="P225" s="84">
        <f t="shared" si="110"/>
        <v>0</v>
      </c>
      <c r="Q225" s="84">
        <f t="shared" si="110"/>
        <v>0</v>
      </c>
      <c r="R225" s="84">
        <f t="shared" si="110"/>
        <v>0</v>
      </c>
      <c r="S225" s="84">
        <f t="shared" si="110"/>
        <v>0</v>
      </c>
      <c r="T225" s="84">
        <f t="shared" si="110"/>
        <v>0</v>
      </c>
      <c r="U225" s="84">
        <f t="shared" si="110"/>
        <v>0</v>
      </c>
      <c r="V225" s="84">
        <f t="shared" si="110"/>
        <v>0</v>
      </c>
      <c r="W225" s="84">
        <f t="shared" si="111"/>
        <v>0</v>
      </c>
      <c r="X225" s="84">
        <f t="shared" si="111"/>
        <v>0</v>
      </c>
      <c r="Y225" s="84">
        <f t="shared" si="111"/>
        <v>0</v>
      </c>
      <c r="Z225" s="84">
        <f t="shared" si="111"/>
        <v>0</v>
      </c>
      <c r="AA225" s="84">
        <f t="shared" si="111"/>
        <v>0</v>
      </c>
      <c r="AB225" s="84">
        <f t="shared" si="111"/>
        <v>0</v>
      </c>
      <c r="AC225" s="84">
        <f t="shared" si="111"/>
        <v>0</v>
      </c>
      <c r="AD225" s="84">
        <f t="shared" si="111"/>
        <v>0</v>
      </c>
      <c r="AE225" s="84">
        <f t="shared" si="111"/>
        <v>0</v>
      </c>
      <c r="AF225" s="84">
        <f t="shared" si="111"/>
        <v>0</v>
      </c>
      <c r="AG225" s="84">
        <f t="shared" si="112"/>
        <v>0</v>
      </c>
      <c r="AH225" s="84">
        <f t="shared" si="112"/>
        <v>0</v>
      </c>
      <c r="AI225" s="84">
        <f t="shared" si="112"/>
        <v>0</v>
      </c>
      <c r="AJ225" s="84">
        <f t="shared" si="112"/>
        <v>0</v>
      </c>
      <c r="AK225" s="84">
        <f t="shared" si="112"/>
        <v>0</v>
      </c>
      <c r="AL225" s="84">
        <f t="shared" si="112"/>
        <v>0</v>
      </c>
      <c r="AM225" s="84">
        <f t="shared" si="112"/>
        <v>0</v>
      </c>
      <c r="AN225" s="84">
        <f t="shared" si="112"/>
        <v>0</v>
      </c>
      <c r="AO225" s="84">
        <f t="shared" si="112"/>
        <v>0</v>
      </c>
      <c r="AP225" s="84">
        <f t="shared" si="112"/>
        <v>0</v>
      </c>
      <c r="AQ225" s="84">
        <f t="shared" si="113"/>
        <v>0</v>
      </c>
      <c r="AR225" s="84">
        <f t="shared" si="113"/>
        <v>0</v>
      </c>
      <c r="AS225" s="84">
        <f t="shared" si="113"/>
        <v>0</v>
      </c>
      <c r="AT225" s="84">
        <f t="shared" si="113"/>
        <v>0</v>
      </c>
      <c r="AU225" s="84">
        <f t="shared" si="113"/>
        <v>0</v>
      </c>
      <c r="AV225" s="84">
        <f t="shared" si="113"/>
        <v>0</v>
      </c>
      <c r="AW225" s="84">
        <f t="shared" si="113"/>
        <v>0</v>
      </c>
      <c r="AX225" s="84">
        <f t="shared" si="113"/>
        <v>0</v>
      </c>
      <c r="AY225" s="84">
        <f t="shared" si="113"/>
        <v>0</v>
      </c>
      <c r="AZ225" s="84">
        <f t="shared" si="113"/>
        <v>0</v>
      </c>
    </row>
    <row r="226" spans="1:52" ht="15.75" x14ac:dyDescent="0.25">
      <c r="A226" s="86">
        <v>18</v>
      </c>
      <c r="B226" s="85">
        <v>0.35799999999999998</v>
      </c>
      <c r="C226" s="84">
        <f t="shared" si="109"/>
        <v>0</v>
      </c>
      <c r="D226" s="84">
        <f t="shared" si="109"/>
        <v>0</v>
      </c>
      <c r="E226" s="84">
        <f t="shared" si="109"/>
        <v>0</v>
      </c>
      <c r="F226" s="84">
        <f t="shared" si="109"/>
        <v>0</v>
      </c>
      <c r="G226" s="84">
        <f t="shared" si="109"/>
        <v>0</v>
      </c>
      <c r="H226" s="84">
        <f t="shared" si="109"/>
        <v>0</v>
      </c>
      <c r="I226" s="84">
        <f t="shared" si="109"/>
        <v>0</v>
      </c>
      <c r="J226" s="84">
        <f t="shared" si="109"/>
        <v>0</v>
      </c>
      <c r="K226" s="84">
        <f t="shared" si="109"/>
        <v>0</v>
      </c>
      <c r="L226" s="84">
        <f t="shared" si="109"/>
        <v>0</v>
      </c>
      <c r="M226" s="84">
        <f t="shared" si="110"/>
        <v>0</v>
      </c>
      <c r="N226" s="84">
        <f t="shared" si="110"/>
        <v>0</v>
      </c>
      <c r="O226" s="84">
        <f t="shared" si="110"/>
        <v>0</v>
      </c>
      <c r="P226" s="84">
        <f t="shared" si="110"/>
        <v>0</v>
      </c>
      <c r="Q226" s="84">
        <f t="shared" si="110"/>
        <v>0</v>
      </c>
      <c r="R226" s="84">
        <f t="shared" si="110"/>
        <v>0</v>
      </c>
      <c r="S226" s="84">
        <f t="shared" si="110"/>
        <v>0</v>
      </c>
      <c r="T226" s="84">
        <f t="shared" si="110"/>
        <v>0</v>
      </c>
      <c r="U226" s="84">
        <f t="shared" si="110"/>
        <v>0</v>
      </c>
      <c r="V226" s="84">
        <f t="shared" si="110"/>
        <v>0</v>
      </c>
      <c r="W226" s="84">
        <f t="shared" si="111"/>
        <v>0</v>
      </c>
      <c r="X226" s="84">
        <f t="shared" si="111"/>
        <v>0</v>
      </c>
      <c r="Y226" s="84">
        <f t="shared" si="111"/>
        <v>0</v>
      </c>
      <c r="Z226" s="84">
        <f t="shared" si="111"/>
        <v>0</v>
      </c>
      <c r="AA226" s="84">
        <f t="shared" si="111"/>
        <v>0</v>
      </c>
      <c r="AB226" s="84">
        <f t="shared" si="111"/>
        <v>0</v>
      </c>
      <c r="AC226" s="84">
        <f t="shared" si="111"/>
        <v>0</v>
      </c>
      <c r="AD226" s="84">
        <f t="shared" si="111"/>
        <v>0</v>
      </c>
      <c r="AE226" s="84">
        <f t="shared" si="111"/>
        <v>0</v>
      </c>
      <c r="AF226" s="84">
        <f t="shared" si="111"/>
        <v>0</v>
      </c>
      <c r="AG226" s="84">
        <f t="shared" si="112"/>
        <v>0</v>
      </c>
      <c r="AH226" s="84">
        <f t="shared" si="112"/>
        <v>0</v>
      </c>
      <c r="AI226" s="84">
        <f t="shared" si="112"/>
        <v>0</v>
      </c>
      <c r="AJ226" s="84">
        <f t="shared" si="112"/>
        <v>0</v>
      </c>
      <c r="AK226" s="84">
        <f t="shared" si="112"/>
        <v>0</v>
      </c>
      <c r="AL226" s="84">
        <f t="shared" si="112"/>
        <v>0</v>
      </c>
      <c r="AM226" s="84">
        <f t="shared" si="112"/>
        <v>0</v>
      </c>
      <c r="AN226" s="84">
        <f t="shared" si="112"/>
        <v>0</v>
      </c>
      <c r="AO226" s="84">
        <f t="shared" si="112"/>
        <v>0</v>
      </c>
      <c r="AP226" s="84">
        <f t="shared" si="112"/>
        <v>0</v>
      </c>
      <c r="AQ226" s="84">
        <f t="shared" si="113"/>
        <v>0</v>
      </c>
      <c r="AR226" s="84">
        <f t="shared" si="113"/>
        <v>0</v>
      </c>
      <c r="AS226" s="84">
        <f t="shared" si="113"/>
        <v>0</v>
      </c>
      <c r="AT226" s="84">
        <f t="shared" si="113"/>
        <v>0</v>
      </c>
      <c r="AU226" s="84">
        <f t="shared" si="113"/>
        <v>0</v>
      </c>
      <c r="AV226" s="84">
        <f t="shared" si="113"/>
        <v>0</v>
      </c>
      <c r="AW226" s="84">
        <f t="shared" si="113"/>
        <v>0</v>
      </c>
      <c r="AX226" s="84">
        <f t="shared" si="113"/>
        <v>0</v>
      </c>
      <c r="AY226" s="84">
        <f t="shared" si="113"/>
        <v>0</v>
      </c>
      <c r="AZ226" s="84">
        <f t="shared" si="113"/>
        <v>0</v>
      </c>
    </row>
    <row r="227" spans="1:52" ht="15.75" x14ac:dyDescent="0.25">
      <c r="A227" s="86">
        <v>19</v>
      </c>
      <c r="B227" s="85">
        <v>0.35399999999999998</v>
      </c>
      <c r="C227" s="84">
        <f t="shared" si="109"/>
        <v>0</v>
      </c>
      <c r="D227" s="84">
        <f t="shared" si="109"/>
        <v>0</v>
      </c>
      <c r="E227" s="84">
        <f t="shared" si="109"/>
        <v>0</v>
      </c>
      <c r="F227" s="84">
        <f t="shared" si="109"/>
        <v>0</v>
      </c>
      <c r="G227" s="84">
        <f t="shared" si="109"/>
        <v>0</v>
      </c>
      <c r="H227" s="84">
        <f t="shared" si="109"/>
        <v>0</v>
      </c>
      <c r="I227" s="84">
        <f t="shared" si="109"/>
        <v>0</v>
      </c>
      <c r="J227" s="84">
        <f t="shared" si="109"/>
        <v>0</v>
      </c>
      <c r="K227" s="84">
        <f t="shared" si="109"/>
        <v>0</v>
      </c>
      <c r="L227" s="84">
        <f t="shared" si="109"/>
        <v>0</v>
      </c>
      <c r="M227" s="84">
        <f t="shared" si="110"/>
        <v>0</v>
      </c>
      <c r="N227" s="84">
        <f t="shared" si="110"/>
        <v>0</v>
      </c>
      <c r="O227" s="84">
        <f t="shared" si="110"/>
        <v>0</v>
      </c>
      <c r="P227" s="84">
        <f t="shared" si="110"/>
        <v>0</v>
      </c>
      <c r="Q227" s="84">
        <f t="shared" si="110"/>
        <v>0</v>
      </c>
      <c r="R227" s="84">
        <f t="shared" si="110"/>
        <v>0</v>
      </c>
      <c r="S227" s="84">
        <f t="shared" si="110"/>
        <v>0</v>
      </c>
      <c r="T227" s="84">
        <f t="shared" si="110"/>
        <v>0</v>
      </c>
      <c r="U227" s="84">
        <f t="shared" si="110"/>
        <v>0</v>
      </c>
      <c r="V227" s="84">
        <f t="shared" si="110"/>
        <v>0</v>
      </c>
      <c r="W227" s="84">
        <f t="shared" si="111"/>
        <v>0</v>
      </c>
      <c r="X227" s="84">
        <f t="shared" si="111"/>
        <v>0</v>
      </c>
      <c r="Y227" s="84">
        <f t="shared" si="111"/>
        <v>0</v>
      </c>
      <c r="Z227" s="84">
        <f t="shared" si="111"/>
        <v>0</v>
      </c>
      <c r="AA227" s="84">
        <f t="shared" si="111"/>
        <v>0</v>
      </c>
      <c r="AB227" s="84">
        <f t="shared" si="111"/>
        <v>0</v>
      </c>
      <c r="AC227" s="84">
        <f t="shared" si="111"/>
        <v>0</v>
      </c>
      <c r="AD227" s="84">
        <f t="shared" si="111"/>
        <v>0</v>
      </c>
      <c r="AE227" s="84">
        <f t="shared" si="111"/>
        <v>0</v>
      </c>
      <c r="AF227" s="84">
        <f t="shared" si="111"/>
        <v>0</v>
      </c>
      <c r="AG227" s="84">
        <f t="shared" si="112"/>
        <v>0</v>
      </c>
      <c r="AH227" s="84">
        <f t="shared" si="112"/>
        <v>0</v>
      </c>
      <c r="AI227" s="84">
        <f t="shared" si="112"/>
        <v>0</v>
      </c>
      <c r="AJ227" s="84">
        <f t="shared" si="112"/>
        <v>0</v>
      </c>
      <c r="AK227" s="84">
        <f t="shared" si="112"/>
        <v>0</v>
      </c>
      <c r="AL227" s="84">
        <f t="shared" si="112"/>
        <v>0</v>
      </c>
      <c r="AM227" s="84">
        <f t="shared" si="112"/>
        <v>0</v>
      </c>
      <c r="AN227" s="84">
        <f t="shared" si="112"/>
        <v>0</v>
      </c>
      <c r="AO227" s="84">
        <f t="shared" si="112"/>
        <v>0</v>
      </c>
      <c r="AP227" s="84">
        <f t="shared" si="112"/>
        <v>0</v>
      </c>
      <c r="AQ227" s="84">
        <f t="shared" si="113"/>
        <v>0</v>
      </c>
      <c r="AR227" s="84">
        <f t="shared" si="113"/>
        <v>0</v>
      </c>
      <c r="AS227" s="84">
        <f t="shared" si="113"/>
        <v>0</v>
      </c>
      <c r="AT227" s="84">
        <f t="shared" si="113"/>
        <v>0</v>
      </c>
      <c r="AU227" s="84">
        <f t="shared" si="113"/>
        <v>0</v>
      </c>
      <c r="AV227" s="84">
        <f t="shared" si="113"/>
        <v>0</v>
      </c>
      <c r="AW227" s="84">
        <f t="shared" si="113"/>
        <v>0</v>
      </c>
      <c r="AX227" s="84">
        <f t="shared" si="113"/>
        <v>0</v>
      </c>
      <c r="AY227" s="84">
        <f t="shared" si="113"/>
        <v>0</v>
      </c>
      <c r="AZ227" s="84">
        <f t="shared" si="113"/>
        <v>0</v>
      </c>
    </row>
    <row r="228" spans="1:52" ht="15.75" x14ac:dyDescent="0.25">
      <c r="A228" s="86">
        <v>20</v>
      </c>
      <c r="B228" s="85">
        <v>0.35</v>
      </c>
      <c r="C228" s="84">
        <f t="shared" ref="C228:L237" si="114">IF(( (ABS(ABS(C$10)-$A228)))&lt;1,$B228,0)</f>
        <v>0</v>
      </c>
      <c r="D228" s="84">
        <f t="shared" si="114"/>
        <v>0</v>
      </c>
      <c r="E228" s="84">
        <f t="shared" si="114"/>
        <v>0</v>
      </c>
      <c r="F228" s="84">
        <f t="shared" si="114"/>
        <v>0</v>
      </c>
      <c r="G228" s="84">
        <f t="shared" si="114"/>
        <v>0</v>
      </c>
      <c r="H228" s="84">
        <f t="shared" si="114"/>
        <v>0</v>
      </c>
      <c r="I228" s="84">
        <f t="shared" si="114"/>
        <v>0</v>
      </c>
      <c r="J228" s="84">
        <f t="shared" si="114"/>
        <v>0</v>
      </c>
      <c r="K228" s="84">
        <f t="shared" si="114"/>
        <v>0</v>
      </c>
      <c r="L228" s="84">
        <f t="shared" si="114"/>
        <v>0</v>
      </c>
      <c r="M228" s="84">
        <f t="shared" ref="M228:V237" si="115">IF(( (ABS(ABS(M$10)-$A228)))&lt;1,$B228,0)</f>
        <v>0</v>
      </c>
      <c r="N228" s="84">
        <f t="shared" si="115"/>
        <v>0</v>
      </c>
      <c r="O228" s="84">
        <f t="shared" si="115"/>
        <v>0</v>
      </c>
      <c r="P228" s="84">
        <f t="shared" si="115"/>
        <v>0</v>
      </c>
      <c r="Q228" s="84">
        <f t="shared" si="115"/>
        <v>0</v>
      </c>
      <c r="R228" s="84">
        <f t="shared" si="115"/>
        <v>0</v>
      </c>
      <c r="S228" s="84">
        <f t="shared" si="115"/>
        <v>0</v>
      </c>
      <c r="T228" s="84">
        <f t="shared" si="115"/>
        <v>0</v>
      </c>
      <c r="U228" s="84">
        <f t="shared" si="115"/>
        <v>0</v>
      </c>
      <c r="V228" s="84">
        <f t="shared" si="115"/>
        <v>0</v>
      </c>
      <c r="W228" s="84">
        <f t="shared" ref="W228:AF237" si="116">IF(( (ABS(ABS(W$10)-$A228)))&lt;1,$B228,0)</f>
        <v>0</v>
      </c>
      <c r="X228" s="84">
        <f t="shared" si="116"/>
        <v>0</v>
      </c>
      <c r="Y228" s="84">
        <f t="shared" si="116"/>
        <v>0</v>
      </c>
      <c r="Z228" s="84">
        <f t="shared" si="116"/>
        <v>0</v>
      </c>
      <c r="AA228" s="84">
        <f t="shared" si="116"/>
        <v>0</v>
      </c>
      <c r="AB228" s="84">
        <f t="shared" si="116"/>
        <v>0</v>
      </c>
      <c r="AC228" s="84">
        <f t="shared" si="116"/>
        <v>0</v>
      </c>
      <c r="AD228" s="84">
        <f t="shared" si="116"/>
        <v>0</v>
      </c>
      <c r="AE228" s="84">
        <f t="shared" si="116"/>
        <v>0</v>
      </c>
      <c r="AF228" s="84">
        <f t="shared" si="116"/>
        <v>0</v>
      </c>
      <c r="AG228" s="84">
        <f t="shared" ref="AG228:AP237" si="117">IF(( (ABS(ABS(AG$10)-$A228)))&lt;1,$B228,0)</f>
        <v>0</v>
      </c>
      <c r="AH228" s="84">
        <f t="shared" si="117"/>
        <v>0</v>
      </c>
      <c r="AI228" s="84">
        <f t="shared" si="117"/>
        <v>0</v>
      </c>
      <c r="AJ228" s="84">
        <f t="shared" si="117"/>
        <v>0</v>
      </c>
      <c r="AK228" s="84">
        <f t="shared" si="117"/>
        <v>0</v>
      </c>
      <c r="AL228" s="84">
        <f t="shared" si="117"/>
        <v>0</v>
      </c>
      <c r="AM228" s="84">
        <f t="shared" si="117"/>
        <v>0</v>
      </c>
      <c r="AN228" s="84">
        <f t="shared" si="117"/>
        <v>0</v>
      </c>
      <c r="AO228" s="84">
        <f t="shared" si="117"/>
        <v>0</v>
      </c>
      <c r="AP228" s="84">
        <f t="shared" si="117"/>
        <v>0</v>
      </c>
      <c r="AQ228" s="84">
        <f t="shared" ref="AQ228:AZ237" si="118">IF(( (ABS(ABS(AQ$10)-$A228)))&lt;1,$B228,0)</f>
        <v>0</v>
      </c>
      <c r="AR228" s="84">
        <f t="shared" si="118"/>
        <v>0</v>
      </c>
      <c r="AS228" s="84">
        <f t="shared" si="118"/>
        <v>0</v>
      </c>
      <c r="AT228" s="84">
        <f t="shared" si="118"/>
        <v>0</v>
      </c>
      <c r="AU228" s="84">
        <f t="shared" si="118"/>
        <v>0</v>
      </c>
      <c r="AV228" s="84">
        <f t="shared" si="118"/>
        <v>0</v>
      </c>
      <c r="AW228" s="84">
        <f t="shared" si="118"/>
        <v>0</v>
      </c>
      <c r="AX228" s="84">
        <f t="shared" si="118"/>
        <v>0</v>
      </c>
      <c r="AY228" s="84">
        <f t="shared" si="118"/>
        <v>0</v>
      </c>
      <c r="AZ228" s="84">
        <f t="shared" si="118"/>
        <v>0</v>
      </c>
    </row>
    <row r="229" spans="1:52" ht="15.75" x14ac:dyDescent="0.25">
      <c r="A229" s="86">
        <v>21</v>
      </c>
      <c r="B229" s="85">
        <v>0.34399999999999997</v>
      </c>
      <c r="C229" s="84">
        <f t="shared" si="114"/>
        <v>0</v>
      </c>
      <c r="D229" s="84">
        <f t="shared" si="114"/>
        <v>0</v>
      </c>
      <c r="E229" s="84">
        <f t="shared" si="114"/>
        <v>0</v>
      </c>
      <c r="F229" s="84">
        <f t="shared" si="114"/>
        <v>0</v>
      </c>
      <c r="G229" s="84">
        <f t="shared" si="114"/>
        <v>0</v>
      </c>
      <c r="H229" s="84">
        <f t="shared" si="114"/>
        <v>0</v>
      </c>
      <c r="I229" s="84">
        <f t="shared" si="114"/>
        <v>0</v>
      </c>
      <c r="J229" s="84">
        <f t="shared" si="114"/>
        <v>0</v>
      </c>
      <c r="K229" s="84">
        <f t="shared" si="114"/>
        <v>0</v>
      </c>
      <c r="L229" s="84">
        <f t="shared" si="114"/>
        <v>0</v>
      </c>
      <c r="M229" s="84">
        <f t="shared" si="115"/>
        <v>0</v>
      </c>
      <c r="N229" s="84">
        <f t="shared" si="115"/>
        <v>0</v>
      </c>
      <c r="O229" s="84">
        <f t="shared" si="115"/>
        <v>0</v>
      </c>
      <c r="P229" s="84">
        <f t="shared" si="115"/>
        <v>0</v>
      </c>
      <c r="Q229" s="84">
        <f t="shared" si="115"/>
        <v>0</v>
      </c>
      <c r="R229" s="84">
        <f t="shared" si="115"/>
        <v>0</v>
      </c>
      <c r="S229" s="84">
        <f t="shared" si="115"/>
        <v>0</v>
      </c>
      <c r="T229" s="84">
        <f t="shared" si="115"/>
        <v>0</v>
      </c>
      <c r="U229" s="84">
        <f t="shared" si="115"/>
        <v>0</v>
      </c>
      <c r="V229" s="84">
        <f t="shared" si="115"/>
        <v>0</v>
      </c>
      <c r="W229" s="84">
        <f t="shared" si="116"/>
        <v>0</v>
      </c>
      <c r="X229" s="84">
        <f t="shared" si="116"/>
        <v>0</v>
      </c>
      <c r="Y229" s="84">
        <f t="shared" si="116"/>
        <v>0</v>
      </c>
      <c r="Z229" s="84">
        <f t="shared" si="116"/>
        <v>0</v>
      </c>
      <c r="AA229" s="84">
        <f t="shared" si="116"/>
        <v>0</v>
      </c>
      <c r="AB229" s="84">
        <f t="shared" si="116"/>
        <v>0</v>
      </c>
      <c r="AC229" s="84">
        <f t="shared" si="116"/>
        <v>0</v>
      </c>
      <c r="AD229" s="84">
        <f t="shared" si="116"/>
        <v>0</v>
      </c>
      <c r="AE229" s="84">
        <f t="shared" si="116"/>
        <v>0</v>
      </c>
      <c r="AF229" s="84">
        <f t="shared" si="116"/>
        <v>0</v>
      </c>
      <c r="AG229" s="84">
        <f t="shared" si="117"/>
        <v>0</v>
      </c>
      <c r="AH229" s="84">
        <f t="shared" si="117"/>
        <v>0</v>
      </c>
      <c r="AI229" s="84">
        <f t="shared" si="117"/>
        <v>0</v>
      </c>
      <c r="AJ229" s="84">
        <f t="shared" si="117"/>
        <v>0</v>
      </c>
      <c r="AK229" s="84">
        <f t="shared" si="117"/>
        <v>0</v>
      </c>
      <c r="AL229" s="84">
        <f t="shared" si="117"/>
        <v>0</v>
      </c>
      <c r="AM229" s="84">
        <f t="shared" si="117"/>
        <v>0</v>
      </c>
      <c r="AN229" s="84">
        <f t="shared" si="117"/>
        <v>0</v>
      </c>
      <c r="AO229" s="84">
        <f t="shared" si="117"/>
        <v>0</v>
      </c>
      <c r="AP229" s="84">
        <f t="shared" si="117"/>
        <v>0</v>
      </c>
      <c r="AQ229" s="84">
        <f t="shared" si="118"/>
        <v>0</v>
      </c>
      <c r="AR229" s="84">
        <f t="shared" si="118"/>
        <v>0</v>
      </c>
      <c r="AS229" s="84">
        <f t="shared" si="118"/>
        <v>0</v>
      </c>
      <c r="AT229" s="84">
        <f t="shared" si="118"/>
        <v>0</v>
      </c>
      <c r="AU229" s="84">
        <f t="shared" si="118"/>
        <v>0</v>
      </c>
      <c r="AV229" s="84">
        <f t="shared" si="118"/>
        <v>0</v>
      </c>
      <c r="AW229" s="84">
        <f t="shared" si="118"/>
        <v>0</v>
      </c>
      <c r="AX229" s="84">
        <f t="shared" si="118"/>
        <v>0</v>
      </c>
      <c r="AY229" s="84">
        <f t="shared" si="118"/>
        <v>0</v>
      </c>
      <c r="AZ229" s="84">
        <f t="shared" si="118"/>
        <v>0</v>
      </c>
    </row>
    <row r="230" spans="1:52" ht="15.75" x14ac:dyDescent="0.25">
      <c r="A230" s="86">
        <v>22</v>
      </c>
      <c r="B230" s="85">
        <v>0.33800000000000002</v>
      </c>
      <c r="C230" s="84">
        <f t="shared" si="114"/>
        <v>0</v>
      </c>
      <c r="D230" s="84">
        <f t="shared" si="114"/>
        <v>0</v>
      </c>
      <c r="E230" s="84">
        <f t="shared" si="114"/>
        <v>0</v>
      </c>
      <c r="F230" s="84">
        <f t="shared" si="114"/>
        <v>0</v>
      </c>
      <c r="G230" s="84">
        <f t="shared" si="114"/>
        <v>0</v>
      </c>
      <c r="H230" s="84">
        <f t="shared" si="114"/>
        <v>0</v>
      </c>
      <c r="I230" s="84">
        <f t="shared" si="114"/>
        <v>0</v>
      </c>
      <c r="J230" s="84">
        <f t="shared" si="114"/>
        <v>0</v>
      </c>
      <c r="K230" s="84">
        <f t="shared" si="114"/>
        <v>0</v>
      </c>
      <c r="L230" s="84">
        <f t="shared" si="114"/>
        <v>0</v>
      </c>
      <c r="M230" s="84">
        <f t="shared" si="115"/>
        <v>0</v>
      </c>
      <c r="N230" s="84">
        <f t="shared" si="115"/>
        <v>0</v>
      </c>
      <c r="O230" s="84">
        <f t="shared" si="115"/>
        <v>0</v>
      </c>
      <c r="P230" s="84">
        <f t="shared" si="115"/>
        <v>0</v>
      </c>
      <c r="Q230" s="84">
        <f t="shared" si="115"/>
        <v>0</v>
      </c>
      <c r="R230" s="84">
        <f t="shared" si="115"/>
        <v>0</v>
      </c>
      <c r="S230" s="84">
        <f t="shared" si="115"/>
        <v>0</v>
      </c>
      <c r="T230" s="84">
        <f t="shared" si="115"/>
        <v>0</v>
      </c>
      <c r="U230" s="84">
        <f t="shared" si="115"/>
        <v>0</v>
      </c>
      <c r="V230" s="84">
        <f t="shared" si="115"/>
        <v>0</v>
      </c>
      <c r="W230" s="84">
        <f t="shared" si="116"/>
        <v>0</v>
      </c>
      <c r="X230" s="84">
        <f t="shared" si="116"/>
        <v>0</v>
      </c>
      <c r="Y230" s="84">
        <f t="shared" si="116"/>
        <v>0</v>
      </c>
      <c r="Z230" s="84">
        <f t="shared" si="116"/>
        <v>0</v>
      </c>
      <c r="AA230" s="84">
        <f t="shared" si="116"/>
        <v>0</v>
      </c>
      <c r="AB230" s="84">
        <f t="shared" si="116"/>
        <v>0</v>
      </c>
      <c r="AC230" s="84">
        <f t="shared" si="116"/>
        <v>0</v>
      </c>
      <c r="AD230" s="84">
        <f t="shared" si="116"/>
        <v>0</v>
      </c>
      <c r="AE230" s="84">
        <f t="shared" si="116"/>
        <v>0</v>
      </c>
      <c r="AF230" s="84">
        <f t="shared" si="116"/>
        <v>0</v>
      </c>
      <c r="AG230" s="84">
        <f t="shared" si="117"/>
        <v>0</v>
      </c>
      <c r="AH230" s="84">
        <f t="shared" si="117"/>
        <v>0</v>
      </c>
      <c r="AI230" s="84">
        <f t="shared" si="117"/>
        <v>0</v>
      </c>
      <c r="AJ230" s="84">
        <f t="shared" si="117"/>
        <v>0</v>
      </c>
      <c r="AK230" s="84">
        <f t="shared" si="117"/>
        <v>0</v>
      </c>
      <c r="AL230" s="84">
        <f t="shared" si="117"/>
        <v>0</v>
      </c>
      <c r="AM230" s="84">
        <f t="shared" si="117"/>
        <v>0</v>
      </c>
      <c r="AN230" s="84">
        <f t="shared" si="117"/>
        <v>0</v>
      </c>
      <c r="AO230" s="84">
        <f t="shared" si="117"/>
        <v>0</v>
      </c>
      <c r="AP230" s="84">
        <f t="shared" si="117"/>
        <v>0</v>
      </c>
      <c r="AQ230" s="84">
        <f t="shared" si="118"/>
        <v>0</v>
      </c>
      <c r="AR230" s="84">
        <f t="shared" si="118"/>
        <v>0</v>
      </c>
      <c r="AS230" s="84">
        <f t="shared" si="118"/>
        <v>0</v>
      </c>
      <c r="AT230" s="84">
        <f t="shared" si="118"/>
        <v>0</v>
      </c>
      <c r="AU230" s="84">
        <f t="shared" si="118"/>
        <v>0</v>
      </c>
      <c r="AV230" s="84">
        <f t="shared" si="118"/>
        <v>0</v>
      </c>
      <c r="AW230" s="84">
        <f t="shared" si="118"/>
        <v>0</v>
      </c>
      <c r="AX230" s="84">
        <f t="shared" si="118"/>
        <v>0</v>
      </c>
      <c r="AY230" s="84">
        <f t="shared" si="118"/>
        <v>0</v>
      </c>
      <c r="AZ230" s="84">
        <f t="shared" si="118"/>
        <v>0</v>
      </c>
    </row>
    <row r="231" spans="1:52" ht="15.75" x14ac:dyDescent="0.25">
      <c r="A231" s="86">
        <v>23</v>
      </c>
      <c r="B231" s="85">
        <v>0.33200000000000002</v>
      </c>
      <c r="C231" s="84">
        <f t="shared" si="114"/>
        <v>0</v>
      </c>
      <c r="D231" s="84">
        <f t="shared" si="114"/>
        <v>0</v>
      </c>
      <c r="E231" s="84">
        <f t="shared" si="114"/>
        <v>0</v>
      </c>
      <c r="F231" s="84">
        <f t="shared" si="114"/>
        <v>0</v>
      </c>
      <c r="G231" s="84">
        <f t="shared" si="114"/>
        <v>0</v>
      </c>
      <c r="H231" s="84">
        <f t="shared" si="114"/>
        <v>0</v>
      </c>
      <c r="I231" s="84">
        <f t="shared" si="114"/>
        <v>0</v>
      </c>
      <c r="J231" s="84">
        <f t="shared" si="114"/>
        <v>0</v>
      </c>
      <c r="K231" s="84">
        <f t="shared" si="114"/>
        <v>0</v>
      </c>
      <c r="L231" s="84">
        <f t="shared" si="114"/>
        <v>0</v>
      </c>
      <c r="M231" s="84">
        <f t="shared" si="115"/>
        <v>0</v>
      </c>
      <c r="N231" s="84">
        <f t="shared" si="115"/>
        <v>0</v>
      </c>
      <c r="O231" s="84">
        <f t="shared" si="115"/>
        <v>0</v>
      </c>
      <c r="P231" s="84">
        <f t="shared" si="115"/>
        <v>0</v>
      </c>
      <c r="Q231" s="84">
        <f t="shared" si="115"/>
        <v>0</v>
      </c>
      <c r="R231" s="84">
        <f t="shared" si="115"/>
        <v>0</v>
      </c>
      <c r="S231" s="84">
        <f t="shared" si="115"/>
        <v>0</v>
      </c>
      <c r="T231" s="84">
        <f t="shared" si="115"/>
        <v>0</v>
      </c>
      <c r="U231" s="84">
        <f t="shared" si="115"/>
        <v>0</v>
      </c>
      <c r="V231" s="84">
        <f t="shared" si="115"/>
        <v>0</v>
      </c>
      <c r="W231" s="84">
        <f t="shared" si="116"/>
        <v>0</v>
      </c>
      <c r="X231" s="84">
        <f t="shared" si="116"/>
        <v>0</v>
      </c>
      <c r="Y231" s="84">
        <f t="shared" si="116"/>
        <v>0</v>
      </c>
      <c r="Z231" s="84">
        <f t="shared" si="116"/>
        <v>0</v>
      </c>
      <c r="AA231" s="84">
        <f t="shared" si="116"/>
        <v>0</v>
      </c>
      <c r="AB231" s="84">
        <f t="shared" si="116"/>
        <v>0</v>
      </c>
      <c r="AC231" s="84">
        <f t="shared" si="116"/>
        <v>0</v>
      </c>
      <c r="AD231" s="84">
        <f t="shared" si="116"/>
        <v>0</v>
      </c>
      <c r="AE231" s="84">
        <f t="shared" si="116"/>
        <v>0</v>
      </c>
      <c r="AF231" s="84">
        <f t="shared" si="116"/>
        <v>0</v>
      </c>
      <c r="AG231" s="84">
        <f t="shared" si="117"/>
        <v>0</v>
      </c>
      <c r="AH231" s="84">
        <f t="shared" si="117"/>
        <v>0</v>
      </c>
      <c r="AI231" s="84">
        <f t="shared" si="117"/>
        <v>0</v>
      </c>
      <c r="AJ231" s="84">
        <f t="shared" si="117"/>
        <v>0</v>
      </c>
      <c r="AK231" s="84">
        <f t="shared" si="117"/>
        <v>0</v>
      </c>
      <c r="AL231" s="84">
        <f t="shared" si="117"/>
        <v>0</v>
      </c>
      <c r="AM231" s="84">
        <f t="shared" si="117"/>
        <v>0</v>
      </c>
      <c r="AN231" s="84">
        <f t="shared" si="117"/>
        <v>0</v>
      </c>
      <c r="AO231" s="84">
        <f t="shared" si="117"/>
        <v>0</v>
      </c>
      <c r="AP231" s="84">
        <f t="shared" si="117"/>
        <v>0</v>
      </c>
      <c r="AQ231" s="84">
        <f t="shared" si="118"/>
        <v>0</v>
      </c>
      <c r="AR231" s="84">
        <f t="shared" si="118"/>
        <v>0</v>
      </c>
      <c r="AS231" s="84">
        <f t="shared" si="118"/>
        <v>0</v>
      </c>
      <c r="AT231" s="84">
        <f t="shared" si="118"/>
        <v>0</v>
      </c>
      <c r="AU231" s="84">
        <f t="shared" si="118"/>
        <v>0</v>
      </c>
      <c r="AV231" s="84">
        <f t="shared" si="118"/>
        <v>0</v>
      </c>
      <c r="AW231" s="84">
        <f t="shared" si="118"/>
        <v>0</v>
      </c>
      <c r="AX231" s="84">
        <f t="shared" si="118"/>
        <v>0</v>
      </c>
      <c r="AY231" s="84">
        <f t="shared" si="118"/>
        <v>0</v>
      </c>
      <c r="AZ231" s="84">
        <f t="shared" si="118"/>
        <v>0</v>
      </c>
    </row>
    <row r="232" spans="1:52" ht="15.75" x14ac:dyDescent="0.25">
      <c r="A232" s="86">
        <v>24</v>
      </c>
      <c r="B232" s="85">
        <v>0.32600000000000001</v>
      </c>
      <c r="C232" s="84">
        <f t="shared" si="114"/>
        <v>0</v>
      </c>
      <c r="D232" s="84">
        <f t="shared" si="114"/>
        <v>0</v>
      </c>
      <c r="E232" s="84">
        <f t="shared" si="114"/>
        <v>0</v>
      </c>
      <c r="F232" s="84">
        <f t="shared" si="114"/>
        <v>0</v>
      </c>
      <c r="G232" s="84">
        <f t="shared" si="114"/>
        <v>0</v>
      </c>
      <c r="H232" s="84">
        <f t="shared" si="114"/>
        <v>0</v>
      </c>
      <c r="I232" s="84">
        <f t="shared" si="114"/>
        <v>0</v>
      </c>
      <c r="J232" s="84">
        <f t="shared" si="114"/>
        <v>0</v>
      </c>
      <c r="K232" s="84">
        <f t="shared" si="114"/>
        <v>0</v>
      </c>
      <c r="L232" s="84">
        <f t="shared" si="114"/>
        <v>0</v>
      </c>
      <c r="M232" s="84">
        <f t="shared" si="115"/>
        <v>0</v>
      </c>
      <c r="N232" s="84">
        <f t="shared" si="115"/>
        <v>0</v>
      </c>
      <c r="O232" s="84">
        <f t="shared" si="115"/>
        <v>0</v>
      </c>
      <c r="P232" s="84">
        <f t="shared" si="115"/>
        <v>0</v>
      </c>
      <c r="Q232" s="84">
        <f t="shared" si="115"/>
        <v>0</v>
      </c>
      <c r="R232" s="84">
        <f t="shared" si="115"/>
        <v>0</v>
      </c>
      <c r="S232" s="84">
        <f t="shared" si="115"/>
        <v>0</v>
      </c>
      <c r="T232" s="84">
        <f t="shared" si="115"/>
        <v>0</v>
      </c>
      <c r="U232" s="84">
        <f t="shared" si="115"/>
        <v>0</v>
      </c>
      <c r="V232" s="84">
        <f t="shared" si="115"/>
        <v>0</v>
      </c>
      <c r="W232" s="84">
        <f t="shared" si="116"/>
        <v>0</v>
      </c>
      <c r="X232" s="84">
        <f t="shared" si="116"/>
        <v>0</v>
      </c>
      <c r="Y232" s="84">
        <f t="shared" si="116"/>
        <v>0</v>
      </c>
      <c r="Z232" s="84">
        <f t="shared" si="116"/>
        <v>0</v>
      </c>
      <c r="AA232" s="84">
        <f t="shared" si="116"/>
        <v>0</v>
      </c>
      <c r="AB232" s="84">
        <f t="shared" si="116"/>
        <v>0</v>
      </c>
      <c r="AC232" s="84">
        <f t="shared" si="116"/>
        <v>0</v>
      </c>
      <c r="AD232" s="84">
        <f t="shared" si="116"/>
        <v>0</v>
      </c>
      <c r="AE232" s="84">
        <f t="shared" si="116"/>
        <v>0</v>
      </c>
      <c r="AF232" s="84">
        <f t="shared" si="116"/>
        <v>0</v>
      </c>
      <c r="AG232" s="84">
        <f t="shared" si="117"/>
        <v>0</v>
      </c>
      <c r="AH232" s="84">
        <f t="shared" si="117"/>
        <v>0</v>
      </c>
      <c r="AI232" s="84">
        <f t="shared" si="117"/>
        <v>0</v>
      </c>
      <c r="AJ232" s="84">
        <f t="shared" si="117"/>
        <v>0</v>
      </c>
      <c r="AK232" s="84">
        <f t="shared" si="117"/>
        <v>0</v>
      </c>
      <c r="AL232" s="84">
        <f t="shared" si="117"/>
        <v>0</v>
      </c>
      <c r="AM232" s="84">
        <f t="shared" si="117"/>
        <v>0</v>
      </c>
      <c r="AN232" s="84">
        <f t="shared" si="117"/>
        <v>0</v>
      </c>
      <c r="AO232" s="84">
        <f t="shared" si="117"/>
        <v>0</v>
      </c>
      <c r="AP232" s="84">
        <f t="shared" si="117"/>
        <v>0</v>
      </c>
      <c r="AQ232" s="84">
        <f t="shared" si="118"/>
        <v>0</v>
      </c>
      <c r="AR232" s="84">
        <f t="shared" si="118"/>
        <v>0</v>
      </c>
      <c r="AS232" s="84">
        <f t="shared" si="118"/>
        <v>0</v>
      </c>
      <c r="AT232" s="84">
        <f t="shared" si="118"/>
        <v>0</v>
      </c>
      <c r="AU232" s="84">
        <f t="shared" si="118"/>
        <v>0</v>
      </c>
      <c r="AV232" s="84">
        <f t="shared" si="118"/>
        <v>0</v>
      </c>
      <c r="AW232" s="84">
        <f t="shared" si="118"/>
        <v>0</v>
      </c>
      <c r="AX232" s="84">
        <f t="shared" si="118"/>
        <v>0</v>
      </c>
      <c r="AY232" s="84">
        <f t="shared" si="118"/>
        <v>0</v>
      </c>
      <c r="AZ232" s="84">
        <f t="shared" si="118"/>
        <v>0</v>
      </c>
    </row>
    <row r="233" spans="1:52" ht="15.75" x14ac:dyDescent="0.25">
      <c r="A233" s="86">
        <v>25</v>
      </c>
      <c r="B233" s="85">
        <v>0.32</v>
      </c>
      <c r="C233" s="84">
        <f t="shared" si="114"/>
        <v>0</v>
      </c>
      <c r="D233" s="84">
        <f t="shared" si="114"/>
        <v>0</v>
      </c>
      <c r="E233" s="84">
        <f t="shared" si="114"/>
        <v>0</v>
      </c>
      <c r="F233" s="84">
        <f t="shared" si="114"/>
        <v>0</v>
      </c>
      <c r="G233" s="84">
        <f t="shared" si="114"/>
        <v>0</v>
      </c>
      <c r="H233" s="84">
        <f t="shared" si="114"/>
        <v>0</v>
      </c>
      <c r="I233" s="84">
        <f t="shared" si="114"/>
        <v>0</v>
      </c>
      <c r="J233" s="84">
        <f t="shared" si="114"/>
        <v>0</v>
      </c>
      <c r="K233" s="84">
        <f t="shared" si="114"/>
        <v>0</v>
      </c>
      <c r="L233" s="84">
        <f t="shared" si="114"/>
        <v>0</v>
      </c>
      <c r="M233" s="84">
        <f t="shared" si="115"/>
        <v>0</v>
      </c>
      <c r="N233" s="84">
        <f t="shared" si="115"/>
        <v>0</v>
      </c>
      <c r="O233" s="84">
        <f t="shared" si="115"/>
        <v>0</v>
      </c>
      <c r="P233" s="84">
        <f t="shared" si="115"/>
        <v>0</v>
      </c>
      <c r="Q233" s="84">
        <f t="shared" si="115"/>
        <v>0</v>
      </c>
      <c r="R233" s="84">
        <f t="shared" si="115"/>
        <v>0</v>
      </c>
      <c r="S233" s="84">
        <f t="shared" si="115"/>
        <v>0</v>
      </c>
      <c r="T233" s="84">
        <f t="shared" si="115"/>
        <v>0</v>
      </c>
      <c r="U233" s="84">
        <f t="shared" si="115"/>
        <v>0</v>
      </c>
      <c r="V233" s="84">
        <f t="shared" si="115"/>
        <v>0</v>
      </c>
      <c r="W233" s="84">
        <f t="shared" si="116"/>
        <v>0</v>
      </c>
      <c r="X233" s="84">
        <f t="shared" si="116"/>
        <v>0</v>
      </c>
      <c r="Y233" s="84">
        <f t="shared" si="116"/>
        <v>0</v>
      </c>
      <c r="Z233" s="84">
        <f t="shared" si="116"/>
        <v>0</v>
      </c>
      <c r="AA233" s="84">
        <f t="shared" si="116"/>
        <v>0</v>
      </c>
      <c r="AB233" s="84">
        <f t="shared" si="116"/>
        <v>0</v>
      </c>
      <c r="AC233" s="84">
        <f t="shared" si="116"/>
        <v>0</v>
      </c>
      <c r="AD233" s="84">
        <f t="shared" si="116"/>
        <v>0</v>
      </c>
      <c r="AE233" s="84">
        <f t="shared" si="116"/>
        <v>0</v>
      </c>
      <c r="AF233" s="84">
        <f t="shared" si="116"/>
        <v>0</v>
      </c>
      <c r="AG233" s="84">
        <f t="shared" si="117"/>
        <v>0</v>
      </c>
      <c r="AH233" s="84">
        <f t="shared" si="117"/>
        <v>0</v>
      </c>
      <c r="AI233" s="84">
        <f t="shared" si="117"/>
        <v>0</v>
      </c>
      <c r="AJ233" s="84">
        <f t="shared" si="117"/>
        <v>0</v>
      </c>
      <c r="AK233" s="84">
        <f t="shared" si="117"/>
        <v>0</v>
      </c>
      <c r="AL233" s="84">
        <f t="shared" si="117"/>
        <v>0</v>
      </c>
      <c r="AM233" s="84">
        <f t="shared" si="117"/>
        <v>0</v>
      </c>
      <c r="AN233" s="84">
        <f t="shared" si="117"/>
        <v>0</v>
      </c>
      <c r="AO233" s="84">
        <f t="shared" si="117"/>
        <v>0</v>
      </c>
      <c r="AP233" s="84">
        <f t="shared" si="117"/>
        <v>0</v>
      </c>
      <c r="AQ233" s="84">
        <f t="shared" si="118"/>
        <v>0</v>
      </c>
      <c r="AR233" s="84">
        <f t="shared" si="118"/>
        <v>0</v>
      </c>
      <c r="AS233" s="84">
        <f t="shared" si="118"/>
        <v>0</v>
      </c>
      <c r="AT233" s="84">
        <f t="shared" si="118"/>
        <v>0</v>
      </c>
      <c r="AU233" s="84">
        <f t="shared" si="118"/>
        <v>0</v>
      </c>
      <c r="AV233" s="84">
        <f t="shared" si="118"/>
        <v>0</v>
      </c>
      <c r="AW233" s="84">
        <f t="shared" si="118"/>
        <v>0</v>
      </c>
      <c r="AX233" s="84">
        <f t="shared" si="118"/>
        <v>0</v>
      </c>
      <c r="AY233" s="84">
        <f t="shared" si="118"/>
        <v>0</v>
      </c>
      <c r="AZ233" s="84">
        <f t="shared" si="118"/>
        <v>0</v>
      </c>
    </row>
    <row r="234" spans="1:52" ht="15.75" x14ac:dyDescent="0.25">
      <c r="A234" s="86">
        <v>26</v>
      </c>
      <c r="B234" s="85">
        <v>0.312</v>
      </c>
      <c r="C234" s="84">
        <f t="shared" si="114"/>
        <v>0</v>
      </c>
      <c r="D234" s="84">
        <f t="shared" si="114"/>
        <v>0</v>
      </c>
      <c r="E234" s="84">
        <f t="shared" si="114"/>
        <v>0</v>
      </c>
      <c r="F234" s="84">
        <f t="shared" si="114"/>
        <v>0</v>
      </c>
      <c r="G234" s="84">
        <f t="shared" si="114"/>
        <v>0</v>
      </c>
      <c r="H234" s="84">
        <f t="shared" si="114"/>
        <v>0</v>
      </c>
      <c r="I234" s="84">
        <f t="shared" si="114"/>
        <v>0</v>
      </c>
      <c r="J234" s="84">
        <f t="shared" si="114"/>
        <v>0</v>
      </c>
      <c r="K234" s="84">
        <f t="shared" si="114"/>
        <v>0</v>
      </c>
      <c r="L234" s="84">
        <f t="shared" si="114"/>
        <v>0</v>
      </c>
      <c r="M234" s="84">
        <f t="shared" si="115"/>
        <v>0</v>
      </c>
      <c r="N234" s="84">
        <f t="shared" si="115"/>
        <v>0</v>
      </c>
      <c r="O234" s="84">
        <f t="shared" si="115"/>
        <v>0</v>
      </c>
      <c r="P234" s="84">
        <f t="shared" si="115"/>
        <v>0</v>
      </c>
      <c r="Q234" s="84">
        <f t="shared" si="115"/>
        <v>0</v>
      </c>
      <c r="R234" s="84">
        <f t="shared" si="115"/>
        <v>0</v>
      </c>
      <c r="S234" s="84">
        <f t="shared" si="115"/>
        <v>0</v>
      </c>
      <c r="T234" s="84">
        <f t="shared" si="115"/>
        <v>0</v>
      </c>
      <c r="U234" s="84">
        <f t="shared" si="115"/>
        <v>0</v>
      </c>
      <c r="V234" s="84">
        <f t="shared" si="115"/>
        <v>0</v>
      </c>
      <c r="W234" s="84">
        <f t="shared" si="116"/>
        <v>0</v>
      </c>
      <c r="X234" s="84">
        <f t="shared" si="116"/>
        <v>0</v>
      </c>
      <c r="Y234" s="84">
        <f t="shared" si="116"/>
        <v>0</v>
      </c>
      <c r="Z234" s="84">
        <f t="shared" si="116"/>
        <v>0</v>
      </c>
      <c r="AA234" s="84">
        <f t="shared" si="116"/>
        <v>0</v>
      </c>
      <c r="AB234" s="84">
        <f t="shared" si="116"/>
        <v>0</v>
      </c>
      <c r="AC234" s="84">
        <f t="shared" si="116"/>
        <v>0</v>
      </c>
      <c r="AD234" s="84">
        <f t="shared" si="116"/>
        <v>0</v>
      </c>
      <c r="AE234" s="84">
        <f t="shared" si="116"/>
        <v>0</v>
      </c>
      <c r="AF234" s="84">
        <f t="shared" si="116"/>
        <v>0</v>
      </c>
      <c r="AG234" s="84">
        <f t="shared" si="117"/>
        <v>0</v>
      </c>
      <c r="AH234" s="84">
        <f t="shared" si="117"/>
        <v>0</v>
      </c>
      <c r="AI234" s="84">
        <f t="shared" si="117"/>
        <v>0</v>
      </c>
      <c r="AJ234" s="84">
        <f t="shared" si="117"/>
        <v>0</v>
      </c>
      <c r="AK234" s="84">
        <f t="shared" si="117"/>
        <v>0</v>
      </c>
      <c r="AL234" s="84">
        <f t="shared" si="117"/>
        <v>0</v>
      </c>
      <c r="AM234" s="84">
        <f t="shared" si="117"/>
        <v>0</v>
      </c>
      <c r="AN234" s="84">
        <f t="shared" si="117"/>
        <v>0</v>
      </c>
      <c r="AO234" s="84">
        <f t="shared" si="117"/>
        <v>0</v>
      </c>
      <c r="AP234" s="84">
        <f t="shared" si="117"/>
        <v>0</v>
      </c>
      <c r="AQ234" s="84">
        <f t="shared" si="118"/>
        <v>0</v>
      </c>
      <c r="AR234" s="84">
        <f t="shared" si="118"/>
        <v>0</v>
      </c>
      <c r="AS234" s="84">
        <f t="shared" si="118"/>
        <v>0</v>
      </c>
      <c r="AT234" s="84">
        <f t="shared" si="118"/>
        <v>0</v>
      </c>
      <c r="AU234" s="84">
        <f t="shared" si="118"/>
        <v>0</v>
      </c>
      <c r="AV234" s="84">
        <f t="shared" si="118"/>
        <v>0</v>
      </c>
      <c r="AW234" s="84">
        <f t="shared" si="118"/>
        <v>0</v>
      </c>
      <c r="AX234" s="84">
        <f t="shared" si="118"/>
        <v>0</v>
      </c>
      <c r="AY234" s="84">
        <f t="shared" si="118"/>
        <v>0</v>
      </c>
      <c r="AZ234" s="84">
        <f t="shared" si="118"/>
        <v>0</v>
      </c>
    </row>
    <row r="235" spans="1:52" ht="15.75" x14ac:dyDescent="0.25">
      <c r="A235" s="86">
        <v>27</v>
      </c>
      <c r="B235" s="85">
        <v>0.30399999999999999</v>
      </c>
      <c r="C235" s="84">
        <f t="shared" si="114"/>
        <v>0</v>
      </c>
      <c r="D235" s="84">
        <f t="shared" si="114"/>
        <v>0</v>
      </c>
      <c r="E235" s="84">
        <f t="shared" si="114"/>
        <v>0</v>
      </c>
      <c r="F235" s="84">
        <f t="shared" si="114"/>
        <v>0</v>
      </c>
      <c r="G235" s="84">
        <f t="shared" si="114"/>
        <v>0</v>
      </c>
      <c r="H235" s="84">
        <f t="shared" si="114"/>
        <v>0</v>
      </c>
      <c r="I235" s="84">
        <f t="shared" si="114"/>
        <v>0</v>
      </c>
      <c r="J235" s="84">
        <f t="shared" si="114"/>
        <v>0</v>
      </c>
      <c r="K235" s="84">
        <f t="shared" si="114"/>
        <v>0</v>
      </c>
      <c r="L235" s="84">
        <f t="shared" si="114"/>
        <v>0</v>
      </c>
      <c r="M235" s="84">
        <f t="shared" si="115"/>
        <v>0</v>
      </c>
      <c r="N235" s="84">
        <f t="shared" si="115"/>
        <v>0</v>
      </c>
      <c r="O235" s="84">
        <f t="shared" si="115"/>
        <v>0</v>
      </c>
      <c r="P235" s="84">
        <f t="shared" si="115"/>
        <v>0</v>
      </c>
      <c r="Q235" s="84">
        <f t="shared" si="115"/>
        <v>0</v>
      </c>
      <c r="R235" s="84">
        <f t="shared" si="115"/>
        <v>0</v>
      </c>
      <c r="S235" s="84">
        <f t="shared" si="115"/>
        <v>0</v>
      </c>
      <c r="T235" s="84">
        <f t="shared" si="115"/>
        <v>0</v>
      </c>
      <c r="U235" s="84">
        <f t="shared" si="115"/>
        <v>0</v>
      </c>
      <c r="V235" s="84">
        <f t="shared" si="115"/>
        <v>0</v>
      </c>
      <c r="W235" s="84">
        <f t="shared" si="116"/>
        <v>0</v>
      </c>
      <c r="X235" s="84">
        <f t="shared" si="116"/>
        <v>0</v>
      </c>
      <c r="Y235" s="84">
        <f t="shared" si="116"/>
        <v>0</v>
      </c>
      <c r="Z235" s="84">
        <f t="shared" si="116"/>
        <v>0</v>
      </c>
      <c r="AA235" s="84">
        <f t="shared" si="116"/>
        <v>0</v>
      </c>
      <c r="AB235" s="84">
        <f t="shared" si="116"/>
        <v>0</v>
      </c>
      <c r="AC235" s="84">
        <f t="shared" si="116"/>
        <v>0</v>
      </c>
      <c r="AD235" s="84">
        <f t="shared" si="116"/>
        <v>0</v>
      </c>
      <c r="AE235" s="84">
        <f t="shared" si="116"/>
        <v>0</v>
      </c>
      <c r="AF235" s="84">
        <f t="shared" si="116"/>
        <v>0</v>
      </c>
      <c r="AG235" s="84">
        <f t="shared" si="117"/>
        <v>0</v>
      </c>
      <c r="AH235" s="84">
        <f t="shared" si="117"/>
        <v>0</v>
      </c>
      <c r="AI235" s="84">
        <f t="shared" si="117"/>
        <v>0</v>
      </c>
      <c r="AJ235" s="84">
        <f t="shared" si="117"/>
        <v>0</v>
      </c>
      <c r="AK235" s="84">
        <f t="shared" si="117"/>
        <v>0</v>
      </c>
      <c r="AL235" s="84">
        <f t="shared" si="117"/>
        <v>0</v>
      </c>
      <c r="AM235" s="84">
        <f t="shared" si="117"/>
        <v>0</v>
      </c>
      <c r="AN235" s="84">
        <f t="shared" si="117"/>
        <v>0</v>
      </c>
      <c r="AO235" s="84">
        <f t="shared" si="117"/>
        <v>0</v>
      </c>
      <c r="AP235" s="84">
        <f t="shared" si="117"/>
        <v>0</v>
      </c>
      <c r="AQ235" s="84">
        <f t="shared" si="118"/>
        <v>0</v>
      </c>
      <c r="AR235" s="84">
        <f t="shared" si="118"/>
        <v>0</v>
      </c>
      <c r="AS235" s="84">
        <f t="shared" si="118"/>
        <v>0</v>
      </c>
      <c r="AT235" s="84">
        <f t="shared" si="118"/>
        <v>0</v>
      </c>
      <c r="AU235" s="84">
        <f t="shared" si="118"/>
        <v>0</v>
      </c>
      <c r="AV235" s="84">
        <f t="shared" si="118"/>
        <v>0</v>
      </c>
      <c r="AW235" s="84">
        <f t="shared" si="118"/>
        <v>0</v>
      </c>
      <c r="AX235" s="84">
        <f t="shared" si="118"/>
        <v>0</v>
      </c>
      <c r="AY235" s="84">
        <f t="shared" si="118"/>
        <v>0</v>
      </c>
      <c r="AZ235" s="84">
        <f t="shared" si="118"/>
        <v>0</v>
      </c>
    </row>
    <row r="236" spans="1:52" ht="15.75" x14ac:dyDescent="0.25">
      <c r="A236" s="86">
        <v>28</v>
      </c>
      <c r="B236" s="85">
        <v>0.29599999999999999</v>
      </c>
      <c r="C236" s="84">
        <f t="shared" si="114"/>
        <v>0</v>
      </c>
      <c r="D236" s="84">
        <f t="shared" si="114"/>
        <v>0</v>
      </c>
      <c r="E236" s="84">
        <f t="shared" si="114"/>
        <v>0</v>
      </c>
      <c r="F236" s="84">
        <f t="shared" si="114"/>
        <v>0</v>
      </c>
      <c r="G236" s="84">
        <f t="shared" si="114"/>
        <v>0</v>
      </c>
      <c r="H236" s="84">
        <f t="shared" si="114"/>
        <v>0</v>
      </c>
      <c r="I236" s="84">
        <f t="shared" si="114"/>
        <v>0</v>
      </c>
      <c r="J236" s="84">
        <f t="shared" si="114"/>
        <v>0</v>
      </c>
      <c r="K236" s="84">
        <f t="shared" si="114"/>
        <v>0</v>
      </c>
      <c r="L236" s="84">
        <f t="shared" si="114"/>
        <v>0</v>
      </c>
      <c r="M236" s="84">
        <f t="shared" si="115"/>
        <v>0</v>
      </c>
      <c r="N236" s="84">
        <f t="shared" si="115"/>
        <v>0</v>
      </c>
      <c r="O236" s="84">
        <f t="shared" si="115"/>
        <v>0</v>
      </c>
      <c r="P236" s="84">
        <f t="shared" si="115"/>
        <v>0</v>
      </c>
      <c r="Q236" s="84">
        <f t="shared" si="115"/>
        <v>0</v>
      </c>
      <c r="R236" s="84">
        <f t="shared" si="115"/>
        <v>0</v>
      </c>
      <c r="S236" s="84">
        <f t="shared" si="115"/>
        <v>0</v>
      </c>
      <c r="T236" s="84">
        <f t="shared" si="115"/>
        <v>0</v>
      </c>
      <c r="U236" s="84">
        <f t="shared" si="115"/>
        <v>0</v>
      </c>
      <c r="V236" s="84">
        <f t="shared" si="115"/>
        <v>0</v>
      </c>
      <c r="W236" s="84">
        <f t="shared" si="116"/>
        <v>0</v>
      </c>
      <c r="X236" s="84">
        <f t="shared" si="116"/>
        <v>0</v>
      </c>
      <c r="Y236" s="84">
        <f t="shared" si="116"/>
        <v>0</v>
      </c>
      <c r="Z236" s="84">
        <f t="shared" si="116"/>
        <v>0</v>
      </c>
      <c r="AA236" s="84">
        <f t="shared" si="116"/>
        <v>0</v>
      </c>
      <c r="AB236" s="84">
        <f t="shared" si="116"/>
        <v>0</v>
      </c>
      <c r="AC236" s="84">
        <f t="shared" si="116"/>
        <v>0</v>
      </c>
      <c r="AD236" s="84">
        <f t="shared" si="116"/>
        <v>0</v>
      </c>
      <c r="AE236" s="84">
        <f t="shared" si="116"/>
        <v>0</v>
      </c>
      <c r="AF236" s="84">
        <f t="shared" si="116"/>
        <v>0</v>
      </c>
      <c r="AG236" s="84">
        <f t="shared" si="117"/>
        <v>0</v>
      </c>
      <c r="AH236" s="84">
        <f t="shared" si="117"/>
        <v>0</v>
      </c>
      <c r="AI236" s="84">
        <f t="shared" si="117"/>
        <v>0</v>
      </c>
      <c r="AJ236" s="84">
        <f t="shared" si="117"/>
        <v>0</v>
      </c>
      <c r="AK236" s="84">
        <f t="shared" si="117"/>
        <v>0</v>
      </c>
      <c r="AL236" s="84">
        <f t="shared" si="117"/>
        <v>0</v>
      </c>
      <c r="AM236" s="84">
        <f t="shared" si="117"/>
        <v>0</v>
      </c>
      <c r="AN236" s="84">
        <f t="shared" si="117"/>
        <v>0</v>
      </c>
      <c r="AO236" s="84">
        <f t="shared" si="117"/>
        <v>0</v>
      </c>
      <c r="AP236" s="84">
        <f t="shared" si="117"/>
        <v>0</v>
      </c>
      <c r="AQ236" s="84">
        <f t="shared" si="118"/>
        <v>0</v>
      </c>
      <c r="AR236" s="84">
        <f t="shared" si="118"/>
        <v>0</v>
      </c>
      <c r="AS236" s="84">
        <f t="shared" si="118"/>
        <v>0</v>
      </c>
      <c r="AT236" s="84">
        <f t="shared" si="118"/>
        <v>0</v>
      </c>
      <c r="AU236" s="84">
        <f t="shared" si="118"/>
        <v>0</v>
      </c>
      <c r="AV236" s="84">
        <f t="shared" si="118"/>
        <v>0</v>
      </c>
      <c r="AW236" s="84">
        <f t="shared" si="118"/>
        <v>0</v>
      </c>
      <c r="AX236" s="84">
        <f t="shared" si="118"/>
        <v>0</v>
      </c>
      <c r="AY236" s="84">
        <f t="shared" si="118"/>
        <v>0</v>
      </c>
      <c r="AZ236" s="84">
        <f t="shared" si="118"/>
        <v>0</v>
      </c>
    </row>
    <row r="237" spans="1:52" ht="15.75" x14ac:dyDescent="0.25">
      <c r="A237" s="86">
        <v>29</v>
      </c>
      <c r="B237" s="85">
        <v>0.28799999999999998</v>
      </c>
      <c r="C237" s="84">
        <f t="shared" si="114"/>
        <v>0</v>
      </c>
      <c r="D237" s="84">
        <f t="shared" si="114"/>
        <v>0</v>
      </c>
      <c r="E237" s="84">
        <f t="shared" si="114"/>
        <v>0</v>
      </c>
      <c r="F237" s="84">
        <f t="shared" si="114"/>
        <v>0</v>
      </c>
      <c r="G237" s="84">
        <f t="shared" si="114"/>
        <v>0</v>
      </c>
      <c r="H237" s="84">
        <f t="shared" si="114"/>
        <v>0</v>
      </c>
      <c r="I237" s="84">
        <f t="shared" si="114"/>
        <v>0</v>
      </c>
      <c r="J237" s="84">
        <f t="shared" si="114"/>
        <v>0</v>
      </c>
      <c r="K237" s="84">
        <f t="shared" si="114"/>
        <v>0</v>
      </c>
      <c r="L237" s="84">
        <f t="shared" si="114"/>
        <v>0</v>
      </c>
      <c r="M237" s="84">
        <f t="shared" si="115"/>
        <v>0</v>
      </c>
      <c r="N237" s="84">
        <f t="shared" si="115"/>
        <v>0</v>
      </c>
      <c r="O237" s="84">
        <f t="shared" si="115"/>
        <v>0</v>
      </c>
      <c r="P237" s="84">
        <f t="shared" si="115"/>
        <v>0</v>
      </c>
      <c r="Q237" s="84">
        <f t="shared" si="115"/>
        <v>0</v>
      </c>
      <c r="R237" s="84">
        <f t="shared" si="115"/>
        <v>0</v>
      </c>
      <c r="S237" s="84">
        <f t="shared" si="115"/>
        <v>0</v>
      </c>
      <c r="T237" s="84">
        <f t="shared" si="115"/>
        <v>0</v>
      </c>
      <c r="U237" s="84">
        <f t="shared" si="115"/>
        <v>0</v>
      </c>
      <c r="V237" s="84">
        <f t="shared" si="115"/>
        <v>0</v>
      </c>
      <c r="W237" s="84">
        <f t="shared" si="116"/>
        <v>0</v>
      </c>
      <c r="X237" s="84">
        <f t="shared" si="116"/>
        <v>0</v>
      </c>
      <c r="Y237" s="84">
        <f t="shared" si="116"/>
        <v>0</v>
      </c>
      <c r="Z237" s="84">
        <f t="shared" si="116"/>
        <v>0</v>
      </c>
      <c r="AA237" s="84">
        <f t="shared" si="116"/>
        <v>0</v>
      </c>
      <c r="AB237" s="84">
        <f t="shared" si="116"/>
        <v>0</v>
      </c>
      <c r="AC237" s="84">
        <f t="shared" si="116"/>
        <v>0</v>
      </c>
      <c r="AD237" s="84">
        <f t="shared" si="116"/>
        <v>0</v>
      </c>
      <c r="AE237" s="84">
        <f t="shared" si="116"/>
        <v>0</v>
      </c>
      <c r="AF237" s="84">
        <f t="shared" si="116"/>
        <v>0</v>
      </c>
      <c r="AG237" s="84">
        <f t="shared" si="117"/>
        <v>0</v>
      </c>
      <c r="AH237" s="84">
        <f t="shared" si="117"/>
        <v>0</v>
      </c>
      <c r="AI237" s="84">
        <f t="shared" si="117"/>
        <v>0</v>
      </c>
      <c r="AJ237" s="84">
        <f t="shared" si="117"/>
        <v>0</v>
      </c>
      <c r="AK237" s="84">
        <f t="shared" si="117"/>
        <v>0</v>
      </c>
      <c r="AL237" s="84">
        <f t="shared" si="117"/>
        <v>0</v>
      </c>
      <c r="AM237" s="84">
        <f t="shared" si="117"/>
        <v>0</v>
      </c>
      <c r="AN237" s="84">
        <f t="shared" si="117"/>
        <v>0</v>
      </c>
      <c r="AO237" s="84">
        <f t="shared" si="117"/>
        <v>0</v>
      </c>
      <c r="AP237" s="84">
        <f t="shared" si="117"/>
        <v>0</v>
      </c>
      <c r="AQ237" s="84">
        <f t="shared" si="118"/>
        <v>0</v>
      </c>
      <c r="AR237" s="84">
        <f t="shared" si="118"/>
        <v>0</v>
      </c>
      <c r="AS237" s="84">
        <f t="shared" si="118"/>
        <v>0</v>
      </c>
      <c r="AT237" s="84">
        <f t="shared" si="118"/>
        <v>0</v>
      </c>
      <c r="AU237" s="84">
        <f t="shared" si="118"/>
        <v>0</v>
      </c>
      <c r="AV237" s="84">
        <f t="shared" si="118"/>
        <v>0</v>
      </c>
      <c r="AW237" s="84">
        <f t="shared" si="118"/>
        <v>0</v>
      </c>
      <c r="AX237" s="84">
        <f t="shared" si="118"/>
        <v>0</v>
      </c>
      <c r="AY237" s="84">
        <f t="shared" si="118"/>
        <v>0</v>
      </c>
      <c r="AZ237" s="84">
        <f t="shared" si="118"/>
        <v>0</v>
      </c>
    </row>
    <row r="238" spans="1:52" ht="15.75" x14ac:dyDescent="0.25">
      <c r="A238" s="86">
        <v>30</v>
      </c>
      <c r="B238" s="85">
        <v>0.28000000000000003</v>
      </c>
      <c r="C238" s="84">
        <f t="shared" ref="C238:L247" si="119">IF(( (ABS(ABS(C$10)-$A238)))&lt;1,$B238,0)</f>
        <v>0</v>
      </c>
      <c r="D238" s="84">
        <f t="shared" si="119"/>
        <v>0</v>
      </c>
      <c r="E238" s="84">
        <f t="shared" si="119"/>
        <v>0</v>
      </c>
      <c r="F238" s="84">
        <f t="shared" si="119"/>
        <v>0</v>
      </c>
      <c r="G238" s="84">
        <f t="shared" si="119"/>
        <v>0</v>
      </c>
      <c r="H238" s="84">
        <f t="shared" si="119"/>
        <v>0</v>
      </c>
      <c r="I238" s="84">
        <f t="shared" si="119"/>
        <v>0</v>
      </c>
      <c r="J238" s="84">
        <f t="shared" si="119"/>
        <v>0</v>
      </c>
      <c r="K238" s="84">
        <f t="shared" si="119"/>
        <v>0</v>
      </c>
      <c r="L238" s="84">
        <f t="shared" si="119"/>
        <v>0</v>
      </c>
      <c r="M238" s="84">
        <f t="shared" ref="M238:V247" si="120">IF(( (ABS(ABS(M$10)-$A238)))&lt;1,$B238,0)</f>
        <v>0</v>
      </c>
      <c r="N238" s="84">
        <f t="shared" si="120"/>
        <v>0</v>
      </c>
      <c r="O238" s="84">
        <f t="shared" si="120"/>
        <v>0</v>
      </c>
      <c r="P238" s="84">
        <f t="shared" si="120"/>
        <v>0</v>
      </c>
      <c r="Q238" s="84">
        <f t="shared" si="120"/>
        <v>0</v>
      </c>
      <c r="R238" s="84">
        <f t="shared" si="120"/>
        <v>0</v>
      </c>
      <c r="S238" s="84">
        <f t="shared" si="120"/>
        <v>0</v>
      </c>
      <c r="T238" s="84">
        <f t="shared" si="120"/>
        <v>0</v>
      </c>
      <c r="U238" s="84">
        <f t="shared" si="120"/>
        <v>0</v>
      </c>
      <c r="V238" s="84">
        <f t="shared" si="120"/>
        <v>0</v>
      </c>
      <c r="W238" s="84">
        <f t="shared" ref="W238:AF247" si="121">IF(( (ABS(ABS(W$10)-$A238)))&lt;1,$B238,0)</f>
        <v>0</v>
      </c>
      <c r="X238" s="84">
        <f t="shared" si="121"/>
        <v>0</v>
      </c>
      <c r="Y238" s="84">
        <f t="shared" si="121"/>
        <v>0</v>
      </c>
      <c r="Z238" s="84">
        <f t="shared" si="121"/>
        <v>0</v>
      </c>
      <c r="AA238" s="84">
        <f t="shared" si="121"/>
        <v>0</v>
      </c>
      <c r="AB238" s="84">
        <f t="shared" si="121"/>
        <v>0</v>
      </c>
      <c r="AC238" s="84">
        <f t="shared" si="121"/>
        <v>0</v>
      </c>
      <c r="AD238" s="84">
        <f t="shared" si="121"/>
        <v>0</v>
      </c>
      <c r="AE238" s="84">
        <f t="shared" si="121"/>
        <v>0</v>
      </c>
      <c r="AF238" s="84">
        <f t="shared" si="121"/>
        <v>0</v>
      </c>
      <c r="AG238" s="84">
        <f t="shared" ref="AG238:AP247" si="122">IF(( (ABS(ABS(AG$10)-$A238)))&lt;1,$B238,0)</f>
        <v>0</v>
      </c>
      <c r="AH238" s="84">
        <f t="shared" si="122"/>
        <v>0</v>
      </c>
      <c r="AI238" s="84">
        <f t="shared" si="122"/>
        <v>0</v>
      </c>
      <c r="AJ238" s="84">
        <f t="shared" si="122"/>
        <v>0</v>
      </c>
      <c r="AK238" s="84">
        <f t="shared" si="122"/>
        <v>0</v>
      </c>
      <c r="AL238" s="84">
        <f t="shared" si="122"/>
        <v>0</v>
      </c>
      <c r="AM238" s="84">
        <f t="shared" si="122"/>
        <v>0</v>
      </c>
      <c r="AN238" s="84">
        <f t="shared" si="122"/>
        <v>0</v>
      </c>
      <c r="AO238" s="84">
        <f t="shared" si="122"/>
        <v>0</v>
      </c>
      <c r="AP238" s="84">
        <f t="shared" si="122"/>
        <v>0</v>
      </c>
      <c r="AQ238" s="84">
        <f t="shared" ref="AQ238:AZ247" si="123">IF(( (ABS(ABS(AQ$10)-$A238)))&lt;1,$B238,0)</f>
        <v>0</v>
      </c>
      <c r="AR238" s="84">
        <f t="shared" si="123"/>
        <v>0</v>
      </c>
      <c r="AS238" s="84">
        <f t="shared" si="123"/>
        <v>0</v>
      </c>
      <c r="AT238" s="84">
        <f t="shared" si="123"/>
        <v>0</v>
      </c>
      <c r="AU238" s="84">
        <f t="shared" si="123"/>
        <v>0</v>
      </c>
      <c r="AV238" s="84">
        <f t="shared" si="123"/>
        <v>0</v>
      </c>
      <c r="AW238" s="84">
        <f t="shared" si="123"/>
        <v>0</v>
      </c>
      <c r="AX238" s="84">
        <f t="shared" si="123"/>
        <v>0</v>
      </c>
      <c r="AY238" s="84">
        <f t="shared" si="123"/>
        <v>0</v>
      </c>
      <c r="AZ238" s="84">
        <f t="shared" si="123"/>
        <v>0</v>
      </c>
    </row>
    <row r="239" spans="1:52" ht="15.75" x14ac:dyDescent="0.25">
      <c r="A239" s="86">
        <v>31</v>
      </c>
      <c r="B239" s="85">
        <v>0.27400000000000002</v>
      </c>
      <c r="C239" s="84">
        <f t="shared" si="119"/>
        <v>0</v>
      </c>
      <c r="D239" s="84">
        <f t="shared" si="119"/>
        <v>0</v>
      </c>
      <c r="E239" s="84">
        <f t="shared" si="119"/>
        <v>0</v>
      </c>
      <c r="F239" s="84">
        <f t="shared" si="119"/>
        <v>0</v>
      </c>
      <c r="G239" s="84">
        <f t="shared" si="119"/>
        <v>0</v>
      </c>
      <c r="H239" s="84">
        <f t="shared" si="119"/>
        <v>0</v>
      </c>
      <c r="I239" s="84">
        <f t="shared" si="119"/>
        <v>0</v>
      </c>
      <c r="J239" s="84">
        <f t="shared" si="119"/>
        <v>0</v>
      </c>
      <c r="K239" s="84">
        <f t="shared" si="119"/>
        <v>0</v>
      </c>
      <c r="L239" s="84">
        <f t="shared" si="119"/>
        <v>0</v>
      </c>
      <c r="M239" s="84">
        <f t="shared" si="120"/>
        <v>0</v>
      </c>
      <c r="N239" s="84">
        <f t="shared" si="120"/>
        <v>0</v>
      </c>
      <c r="O239" s="84">
        <f t="shared" si="120"/>
        <v>0</v>
      </c>
      <c r="P239" s="84">
        <f t="shared" si="120"/>
        <v>0</v>
      </c>
      <c r="Q239" s="84">
        <f t="shared" si="120"/>
        <v>0</v>
      </c>
      <c r="R239" s="84">
        <f t="shared" si="120"/>
        <v>0</v>
      </c>
      <c r="S239" s="84">
        <f t="shared" si="120"/>
        <v>0</v>
      </c>
      <c r="T239" s="84">
        <f t="shared" si="120"/>
        <v>0</v>
      </c>
      <c r="U239" s="84">
        <f t="shared" si="120"/>
        <v>0</v>
      </c>
      <c r="V239" s="84">
        <f t="shared" si="120"/>
        <v>0</v>
      </c>
      <c r="W239" s="84">
        <f t="shared" si="121"/>
        <v>0</v>
      </c>
      <c r="X239" s="84">
        <f t="shared" si="121"/>
        <v>0</v>
      </c>
      <c r="Y239" s="84">
        <f t="shared" si="121"/>
        <v>0</v>
      </c>
      <c r="Z239" s="84">
        <f t="shared" si="121"/>
        <v>0</v>
      </c>
      <c r="AA239" s="84">
        <f t="shared" si="121"/>
        <v>0</v>
      </c>
      <c r="AB239" s="84">
        <f t="shared" si="121"/>
        <v>0</v>
      </c>
      <c r="AC239" s="84">
        <f t="shared" si="121"/>
        <v>0</v>
      </c>
      <c r="AD239" s="84">
        <f t="shared" si="121"/>
        <v>0</v>
      </c>
      <c r="AE239" s="84">
        <f t="shared" si="121"/>
        <v>0</v>
      </c>
      <c r="AF239" s="84">
        <f t="shared" si="121"/>
        <v>0</v>
      </c>
      <c r="AG239" s="84">
        <f t="shared" si="122"/>
        <v>0</v>
      </c>
      <c r="AH239" s="84">
        <f t="shared" si="122"/>
        <v>0</v>
      </c>
      <c r="AI239" s="84">
        <f t="shared" si="122"/>
        <v>0</v>
      </c>
      <c r="AJ239" s="84">
        <f t="shared" si="122"/>
        <v>0</v>
      </c>
      <c r="AK239" s="84">
        <f t="shared" si="122"/>
        <v>0</v>
      </c>
      <c r="AL239" s="84">
        <f t="shared" si="122"/>
        <v>0</v>
      </c>
      <c r="AM239" s="84">
        <f t="shared" si="122"/>
        <v>0</v>
      </c>
      <c r="AN239" s="84">
        <f t="shared" si="122"/>
        <v>0</v>
      </c>
      <c r="AO239" s="84">
        <f t="shared" si="122"/>
        <v>0</v>
      </c>
      <c r="AP239" s="84">
        <f t="shared" si="122"/>
        <v>0</v>
      </c>
      <c r="AQ239" s="84">
        <f t="shared" si="123"/>
        <v>0</v>
      </c>
      <c r="AR239" s="84">
        <f t="shared" si="123"/>
        <v>0</v>
      </c>
      <c r="AS239" s="84">
        <f t="shared" si="123"/>
        <v>0</v>
      </c>
      <c r="AT239" s="84">
        <f t="shared" si="123"/>
        <v>0</v>
      </c>
      <c r="AU239" s="84">
        <f t="shared" si="123"/>
        <v>0</v>
      </c>
      <c r="AV239" s="84">
        <f t="shared" si="123"/>
        <v>0</v>
      </c>
      <c r="AW239" s="84">
        <f t="shared" si="123"/>
        <v>0</v>
      </c>
      <c r="AX239" s="84">
        <f t="shared" si="123"/>
        <v>0</v>
      </c>
      <c r="AY239" s="84">
        <f t="shared" si="123"/>
        <v>0</v>
      </c>
      <c r="AZ239" s="84">
        <f t="shared" si="123"/>
        <v>0</v>
      </c>
    </row>
    <row r="240" spans="1:52" ht="15.75" x14ac:dyDescent="0.25">
      <c r="A240" s="86">
        <v>32</v>
      </c>
      <c r="B240" s="85">
        <v>0.26800000000000002</v>
      </c>
      <c r="C240" s="84">
        <f t="shared" si="119"/>
        <v>0</v>
      </c>
      <c r="D240" s="84">
        <f t="shared" si="119"/>
        <v>0</v>
      </c>
      <c r="E240" s="84">
        <f t="shared" si="119"/>
        <v>0</v>
      </c>
      <c r="F240" s="84">
        <f t="shared" si="119"/>
        <v>0</v>
      </c>
      <c r="G240" s="84">
        <f t="shared" si="119"/>
        <v>0</v>
      </c>
      <c r="H240" s="84">
        <f t="shared" si="119"/>
        <v>0</v>
      </c>
      <c r="I240" s="84">
        <f t="shared" si="119"/>
        <v>0</v>
      </c>
      <c r="J240" s="84">
        <f t="shared" si="119"/>
        <v>0</v>
      </c>
      <c r="K240" s="84">
        <f t="shared" si="119"/>
        <v>0</v>
      </c>
      <c r="L240" s="84">
        <f t="shared" si="119"/>
        <v>0</v>
      </c>
      <c r="M240" s="84">
        <f t="shared" si="120"/>
        <v>0</v>
      </c>
      <c r="N240" s="84">
        <f t="shared" si="120"/>
        <v>0</v>
      </c>
      <c r="O240" s="84">
        <f t="shared" si="120"/>
        <v>0</v>
      </c>
      <c r="P240" s="84">
        <f t="shared" si="120"/>
        <v>0</v>
      </c>
      <c r="Q240" s="84">
        <f t="shared" si="120"/>
        <v>0</v>
      </c>
      <c r="R240" s="84">
        <f t="shared" si="120"/>
        <v>0</v>
      </c>
      <c r="S240" s="84">
        <f t="shared" si="120"/>
        <v>0</v>
      </c>
      <c r="T240" s="84">
        <f t="shared" si="120"/>
        <v>0</v>
      </c>
      <c r="U240" s="84">
        <f t="shared" si="120"/>
        <v>0</v>
      </c>
      <c r="V240" s="84">
        <f t="shared" si="120"/>
        <v>0</v>
      </c>
      <c r="W240" s="84">
        <f t="shared" si="121"/>
        <v>0</v>
      </c>
      <c r="X240" s="84">
        <f t="shared" si="121"/>
        <v>0</v>
      </c>
      <c r="Y240" s="84">
        <f t="shared" si="121"/>
        <v>0</v>
      </c>
      <c r="Z240" s="84">
        <f t="shared" si="121"/>
        <v>0</v>
      </c>
      <c r="AA240" s="84">
        <f t="shared" si="121"/>
        <v>0</v>
      </c>
      <c r="AB240" s="84">
        <f t="shared" si="121"/>
        <v>0</v>
      </c>
      <c r="AC240" s="84">
        <f t="shared" si="121"/>
        <v>0</v>
      </c>
      <c r="AD240" s="84">
        <f t="shared" si="121"/>
        <v>0</v>
      </c>
      <c r="AE240" s="84">
        <f t="shared" si="121"/>
        <v>0</v>
      </c>
      <c r="AF240" s="84">
        <f t="shared" si="121"/>
        <v>0</v>
      </c>
      <c r="AG240" s="84">
        <f t="shared" si="122"/>
        <v>0</v>
      </c>
      <c r="AH240" s="84">
        <f t="shared" si="122"/>
        <v>0</v>
      </c>
      <c r="AI240" s="84">
        <f t="shared" si="122"/>
        <v>0</v>
      </c>
      <c r="AJ240" s="84">
        <f t="shared" si="122"/>
        <v>0</v>
      </c>
      <c r="AK240" s="84">
        <f t="shared" si="122"/>
        <v>0</v>
      </c>
      <c r="AL240" s="84">
        <f t="shared" si="122"/>
        <v>0</v>
      </c>
      <c r="AM240" s="84">
        <f t="shared" si="122"/>
        <v>0</v>
      </c>
      <c r="AN240" s="84">
        <f t="shared" si="122"/>
        <v>0</v>
      </c>
      <c r="AO240" s="84">
        <f t="shared" si="122"/>
        <v>0</v>
      </c>
      <c r="AP240" s="84">
        <f t="shared" si="122"/>
        <v>0</v>
      </c>
      <c r="AQ240" s="84">
        <f t="shared" si="123"/>
        <v>0</v>
      </c>
      <c r="AR240" s="84">
        <f t="shared" si="123"/>
        <v>0</v>
      </c>
      <c r="AS240" s="84">
        <f t="shared" si="123"/>
        <v>0</v>
      </c>
      <c r="AT240" s="84">
        <f t="shared" si="123"/>
        <v>0</v>
      </c>
      <c r="AU240" s="84">
        <f t="shared" si="123"/>
        <v>0</v>
      </c>
      <c r="AV240" s="84">
        <f t="shared" si="123"/>
        <v>0</v>
      </c>
      <c r="AW240" s="84">
        <f t="shared" si="123"/>
        <v>0</v>
      </c>
      <c r="AX240" s="84">
        <f t="shared" si="123"/>
        <v>0</v>
      </c>
      <c r="AY240" s="84">
        <f t="shared" si="123"/>
        <v>0</v>
      </c>
      <c r="AZ240" s="84">
        <f t="shared" si="123"/>
        <v>0</v>
      </c>
    </row>
    <row r="241" spans="1:52" ht="15.75" x14ac:dyDescent="0.25">
      <c r="A241" s="86">
        <v>33</v>
      </c>
      <c r="B241" s="85">
        <v>0.26200000000000001</v>
      </c>
      <c r="C241" s="84">
        <f t="shared" si="119"/>
        <v>0</v>
      </c>
      <c r="D241" s="84">
        <f t="shared" si="119"/>
        <v>0</v>
      </c>
      <c r="E241" s="84">
        <f t="shared" si="119"/>
        <v>0</v>
      </c>
      <c r="F241" s="84">
        <f t="shared" si="119"/>
        <v>0</v>
      </c>
      <c r="G241" s="84">
        <f t="shared" si="119"/>
        <v>0</v>
      </c>
      <c r="H241" s="84">
        <f t="shared" si="119"/>
        <v>0</v>
      </c>
      <c r="I241" s="84">
        <f t="shared" si="119"/>
        <v>0</v>
      </c>
      <c r="J241" s="84">
        <f t="shared" si="119"/>
        <v>0</v>
      </c>
      <c r="K241" s="84">
        <f t="shared" si="119"/>
        <v>0</v>
      </c>
      <c r="L241" s="84">
        <f t="shared" si="119"/>
        <v>0</v>
      </c>
      <c r="M241" s="84">
        <f t="shared" si="120"/>
        <v>0</v>
      </c>
      <c r="N241" s="84">
        <f t="shared" si="120"/>
        <v>0</v>
      </c>
      <c r="O241" s="84">
        <f t="shared" si="120"/>
        <v>0</v>
      </c>
      <c r="P241" s="84">
        <f t="shared" si="120"/>
        <v>0</v>
      </c>
      <c r="Q241" s="84">
        <f t="shared" si="120"/>
        <v>0</v>
      </c>
      <c r="R241" s="84">
        <f t="shared" si="120"/>
        <v>0</v>
      </c>
      <c r="S241" s="84">
        <f t="shared" si="120"/>
        <v>0</v>
      </c>
      <c r="T241" s="84">
        <f t="shared" si="120"/>
        <v>0</v>
      </c>
      <c r="U241" s="84">
        <f t="shared" si="120"/>
        <v>0</v>
      </c>
      <c r="V241" s="84">
        <f t="shared" si="120"/>
        <v>0</v>
      </c>
      <c r="W241" s="84">
        <f t="shared" si="121"/>
        <v>0</v>
      </c>
      <c r="X241" s="84">
        <f t="shared" si="121"/>
        <v>0</v>
      </c>
      <c r="Y241" s="84">
        <f t="shared" si="121"/>
        <v>0</v>
      </c>
      <c r="Z241" s="84">
        <f t="shared" si="121"/>
        <v>0</v>
      </c>
      <c r="AA241" s="84">
        <f t="shared" si="121"/>
        <v>0</v>
      </c>
      <c r="AB241" s="84">
        <f t="shared" si="121"/>
        <v>0</v>
      </c>
      <c r="AC241" s="84">
        <f t="shared" si="121"/>
        <v>0</v>
      </c>
      <c r="AD241" s="84">
        <f t="shared" si="121"/>
        <v>0</v>
      </c>
      <c r="AE241" s="84">
        <f t="shared" si="121"/>
        <v>0</v>
      </c>
      <c r="AF241" s="84">
        <f t="shared" si="121"/>
        <v>0</v>
      </c>
      <c r="AG241" s="84">
        <f t="shared" si="122"/>
        <v>0</v>
      </c>
      <c r="AH241" s="84">
        <f t="shared" si="122"/>
        <v>0</v>
      </c>
      <c r="AI241" s="84">
        <f t="shared" si="122"/>
        <v>0</v>
      </c>
      <c r="AJ241" s="84">
        <f t="shared" si="122"/>
        <v>0</v>
      </c>
      <c r="AK241" s="84">
        <f t="shared" si="122"/>
        <v>0</v>
      </c>
      <c r="AL241" s="84">
        <f t="shared" si="122"/>
        <v>0</v>
      </c>
      <c r="AM241" s="84">
        <f t="shared" si="122"/>
        <v>0</v>
      </c>
      <c r="AN241" s="84">
        <f t="shared" si="122"/>
        <v>0</v>
      </c>
      <c r="AO241" s="84">
        <f t="shared" si="122"/>
        <v>0</v>
      </c>
      <c r="AP241" s="84">
        <f t="shared" si="122"/>
        <v>0</v>
      </c>
      <c r="AQ241" s="84">
        <f t="shared" si="123"/>
        <v>0</v>
      </c>
      <c r="AR241" s="84">
        <f t="shared" si="123"/>
        <v>0</v>
      </c>
      <c r="AS241" s="84">
        <f t="shared" si="123"/>
        <v>0</v>
      </c>
      <c r="AT241" s="84">
        <f t="shared" si="123"/>
        <v>0</v>
      </c>
      <c r="AU241" s="84">
        <f t="shared" si="123"/>
        <v>0</v>
      </c>
      <c r="AV241" s="84">
        <f t="shared" si="123"/>
        <v>0</v>
      </c>
      <c r="AW241" s="84">
        <f t="shared" si="123"/>
        <v>0</v>
      </c>
      <c r="AX241" s="84">
        <f t="shared" si="123"/>
        <v>0</v>
      </c>
      <c r="AY241" s="84">
        <f t="shared" si="123"/>
        <v>0</v>
      </c>
      <c r="AZ241" s="84">
        <f t="shared" si="123"/>
        <v>0</v>
      </c>
    </row>
    <row r="242" spans="1:52" ht="15.75" x14ac:dyDescent="0.25">
      <c r="A242" s="86">
        <v>34</v>
      </c>
      <c r="B242" s="85">
        <v>0.25600000000000001</v>
      </c>
      <c r="C242" s="84">
        <f t="shared" si="119"/>
        <v>0</v>
      </c>
      <c r="D242" s="84">
        <f t="shared" si="119"/>
        <v>0</v>
      </c>
      <c r="E242" s="84">
        <f t="shared" si="119"/>
        <v>0</v>
      </c>
      <c r="F242" s="84">
        <f t="shared" si="119"/>
        <v>0</v>
      </c>
      <c r="G242" s="84">
        <f t="shared" si="119"/>
        <v>0</v>
      </c>
      <c r="H242" s="84">
        <f t="shared" si="119"/>
        <v>0</v>
      </c>
      <c r="I242" s="84">
        <f t="shared" si="119"/>
        <v>0</v>
      </c>
      <c r="J242" s="84">
        <f t="shared" si="119"/>
        <v>0</v>
      </c>
      <c r="K242" s="84">
        <f t="shared" si="119"/>
        <v>0</v>
      </c>
      <c r="L242" s="84">
        <f t="shared" si="119"/>
        <v>0</v>
      </c>
      <c r="M242" s="84">
        <f t="shared" si="120"/>
        <v>0</v>
      </c>
      <c r="N242" s="84">
        <f t="shared" si="120"/>
        <v>0</v>
      </c>
      <c r="O242" s="84">
        <f t="shared" si="120"/>
        <v>0</v>
      </c>
      <c r="P242" s="84">
        <f t="shared" si="120"/>
        <v>0</v>
      </c>
      <c r="Q242" s="84">
        <f t="shared" si="120"/>
        <v>0</v>
      </c>
      <c r="R242" s="84">
        <f t="shared" si="120"/>
        <v>0</v>
      </c>
      <c r="S242" s="84">
        <f t="shared" si="120"/>
        <v>0</v>
      </c>
      <c r="T242" s="84">
        <f t="shared" si="120"/>
        <v>0</v>
      </c>
      <c r="U242" s="84">
        <f t="shared" si="120"/>
        <v>0</v>
      </c>
      <c r="V242" s="84">
        <f t="shared" si="120"/>
        <v>0</v>
      </c>
      <c r="W242" s="84">
        <f t="shared" si="121"/>
        <v>0</v>
      </c>
      <c r="X242" s="84">
        <f t="shared" si="121"/>
        <v>0</v>
      </c>
      <c r="Y242" s="84">
        <f t="shared" si="121"/>
        <v>0</v>
      </c>
      <c r="Z242" s="84">
        <f t="shared" si="121"/>
        <v>0</v>
      </c>
      <c r="AA242" s="84">
        <f t="shared" si="121"/>
        <v>0</v>
      </c>
      <c r="AB242" s="84">
        <f t="shared" si="121"/>
        <v>0</v>
      </c>
      <c r="AC242" s="84">
        <f t="shared" si="121"/>
        <v>0</v>
      </c>
      <c r="AD242" s="84">
        <f t="shared" si="121"/>
        <v>0</v>
      </c>
      <c r="AE242" s="84">
        <f t="shared" si="121"/>
        <v>0</v>
      </c>
      <c r="AF242" s="84">
        <f t="shared" si="121"/>
        <v>0</v>
      </c>
      <c r="AG242" s="84">
        <f t="shared" si="122"/>
        <v>0</v>
      </c>
      <c r="AH242" s="84">
        <f t="shared" si="122"/>
        <v>0</v>
      </c>
      <c r="AI242" s="84">
        <f t="shared" si="122"/>
        <v>0</v>
      </c>
      <c r="AJ242" s="84">
        <f t="shared" si="122"/>
        <v>0</v>
      </c>
      <c r="AK242" s="84">
        <f t="shared" si="122"/>
        <v>0</v>
      </c>
      <c r="AL242" s="84">
        <f t="shared" si="122"/>
        <v>0</v>
      </c>
      <c r="AM242" s="84">
        <f t="shared" si="122"/>
        <v>0</v>
      </c>
      <c r="AN242" s="84">
        <f t="shared" si="122"/>
        <v>0</v>
      </c>
      <c r="AO242" s="84">
        <f t="shared" si="122"/>
        <v>0</v>
      </c>
      <c r="AP242" s="84">
        <f t="shared" si="122"/>
        <v>0</v>
      </c>
      <c r="AQ242" s="84">
        <f t="shared" si="123"/>
        <v>0</v>
      </c>
      <c r="AR242" s="84">
        <f t="shared" si="123"/>
        <v>0</v>
      </c>
      <c r="AS242" s="84">
        <f t="shared" si="123"/>
        <v>0</v>
      </c>
      <c r="AT242" s="84">
        <f t="shared" si="123"/>
        <v>0</v>
      </c>
      <c r="AU242" s="84">
        <f t="shared" si="123"/>
        <v>0</v>
      </c>
      <c r="AV242" s="84">
        <f t="shared" si="123"/>
        <v>0</v>
      </c>
      <c r="AW242" s="84">
        <f t="shared" si="123"/>
        <v>0</v>
      </c>
      <c r="AX242" s="84">
        <f t="shared" si="123"/>
        <v>0</v>
      </c>
      <c r="AY242" s="84">
        <f t="shared" si="123"/>
        <v>0</v>
      </c>
      <c r="AZ242" s="84">
        <f t="shared" si="123"/>
        <v>0</v>
      </c>
    </row>
    <row r="243" spans="1:52" ht="15.75" x14ac:dyDescent="0.25">
      <c r="A243" s="86">
        <v>35</v>
      </c>
      <c r="B243" s="85">
        <v>0.25</v>
      </c>
      <c r="C243" s="84">
        <f t="shared" si="119"/>
        <v>0</v>
      </c>
      <c r="D243" s="84">
        <f t="shared" si="119"/>
        <v>0</v>
      </c>
      <c r="E243" s="84">
        <f t="shared" si="119"/>
        <v>0</v>
      </c>
      <c r="F243" s="84">
        <f t="shared" si="119"/>
        <v>0</v>
      </c>
      <c r="G243" s="84">
        <f t="shared" si="119"/>
        <v>0</v>
      </c>
      <c r="H243" s="84">
        <f t="shared" si="119"/>
        <v>0</v>
      </c>
      <c r="I243" s="84">
        <f t="shared" si="119"/>
        <v>0</v>
      </c>
      <c r="J243" s="84">
        <f t="shared" si="119"/>
        <v>0</v>
      </c>
      <c r="K243" s="84">
        <f t="shared" si="119"/>
        <v>0</v>
      </c>
      <c r="L243" s="84">
        <f t="shared" si="119"/>
        <v>0</v>
      </c>
      <c r="M243" s="84">
        <f t="shared" si="120"/>
        <v>0</v>
      </c>
      <c r="N243" s="84">
        <f t="shared" si="120"/>
        <v>0</v>
      </c>
      <c r="O243" s="84">
        <f t="shared" si="120"/>
        <v>0</v>
      </c>
      <c r="P243" s="84">
        <f t="shared" si="120"/>
        <v>0</v>
      </c>
      <c r="Q243" s="84">
        <f t="shared" si="120"/>
        <v>0</v>
      </c>
      <c r="R243" s="84">
        <f t="shared" si="120"/>
        <v>0</v>
      </c>
      <c r="S243" s="84">
        <f t="shared" si="120"/>
        <v>0</v>
      </c>
      <c r="T243" s="84">
        <f t="shared" si="120"/>
        <v>0</v>
      </c>
      <c r="U243" s="84">
        <f t="shared" si="120"/>
        <v>0</v>
      </c>
      <c r="V243" s="84">
        <f t="shared" si="120"/>
        <v>0</v>
      </c>
      <c r="W243" s="84">
        <f t="shared" si="121"/>
        <v>0</v>
      </c>
      <c r="X243" s="84">
        <f t="shared" si="121"/>
        <v>0</v>
      </c>
      <c r="Y243" s="84">
        <f t="shared" si="121"/>
        <v>0</v>
      </c>
      <c r="Z243" s="84">
        <f t="shared" si="121"/>
        <v>0</v>
      </c>
      <c r="AA243" s="84">
        <f t="shared" si="121"/>
        <v>0</v>
      </c>
      <c r="AB243" s="84">
        <f t="shared" si="121"/>
        <v>0</v>
      </c>
      <c r="AC243" s="84">
        <f t="shared" si="121"/>
        <v>0</v>
      </c>
      <c r="AD243" s="84">
        <f t="shared" si="121"/>
        <v>0</v>
      </c>
      <c r="AE243" s="84">
        <f t="shared" si="121"/>
        <v>0</v>
      </c>
      <c r="AF243" s="84">
        <f t="shared" si="121"/>
        <v>0</v>
      </c>
      <c r="AG243" s="84">
        <f t="shared" si="122"/>
        <v>0</v>
      </c>
      <c r="AH243" s="84">
        <f t="shared" si="122"/>
        <v>0</v>
      </c>
      <c r="AI243" s="84">
        <f t="shared" si="122"/>
        <v>0</v>
      </c>
      <c r="AJ243" s="84">
        <f t="shared" si="122"/>
        <v>0</v>
      </c>
      <c r="AK243" s="84">
        <f t="shared" si="122"/>
        <v>0</v>
      </c>
      <c r="AL243" s="84">
        <f t="shared" si="122"/>
        <v>0</v>
      </c>
      <c r="AM243" s="84">
        <f t="shared" si="122"/>
        <v>0</v>
      </c>
      <c r="AN243" s="84">
        <f t="shared" si="122"/>
        <v>0</v>
      </c>
      <c r="AO243" s="84">
        <f t="shared" si="122"/>
        <v>0</v>
      </c>
      <c r="AP243" s="84">
        <f t="shared" si="122"/>
        <v>0</v>
      </c>
      <c r="AQ243" s="84">
        <f t="shared" si="123"/>
        <v>0</v>
      </c>
      <c r="AR243" s="84">
        <f t="shared" si="123"/>
        <v>0</v>
      </c>
      <c r="AS243" s="84">
        <f t="shared" si="123"/>
        <v>0</v>
      </c>
      <c r="AT243" s="84">
        <f t="shared" si="123"/>
        <v>0</v>
      </c>
      <c r="AU243" s="84">
        <f t="shared" si="123"/>
        <v>0</v>
      </c>
      <c r="AV243" s="84">
        <f t="shared" si="123"/>
        <v>0</v>
      </c>
      <c r="AW243" s="84">
        <f t="shared" si="123"/>
        <v>0</v>
      </c>
      <c r="AX243" s="84">
        <f t="shared" si="123"/>
        <v>0</v>
      </c>
      <c r="AY243" s="84">
        <f t="shared" si="123"/>
        <v>0</v>
      </c>
      <c r="AZ243" s="84">
        <f t="shared" si="123"/>
        <v>0</v>
      </c>
    </row>
    <row r="244" spans="1:52" ht="15.75" x14ac:dyDescent="0.25">
      <c r="A244" s="86">
        <v>36</v>
      </c>
      <c r="B244" s="85">
        <v>0.246</v>
      </c>
      <c r="C244" s="84">
        <f t="shared" si="119"/>
        <v>0</v>
      </c>
      <c r="D244" s="84">
        <f t="shared" si="119"/>
        <v>0</v>
      </c>
      <c r="E244" s="84">
        <f t="shared" si="119"/>
        <v>0</v>
      </c>
      <c r="F244" s="84">
        <f t="shared" si="119"/>
        <v>0</v>
      </c>
      <c r="G244" s="84">
        <f t="shared" si="119"/>
        <v>0</v>
      </c>
      <c r="H244" s="84">
        <f t="shared" si="119"/>
        <v>0</v>
      </c>
      <c r="I244" s="84">
        <f t="shared" si="119"/>
        <v>0</v>
      </c>
      <c r="J244" s="84">
        <f t="shared" si="119"/>
        <v>0</v>
      </c>
      <c r="K244" s="84">
        <f t="shared" si="119"/>
        <v>0</v>
      </c>
      <c r="L244" s="84">
        <f t="shared" si="119"/>
        <v>0</v>
      </c>
      <c r="M244" s="84">
        <f t="shared" si="120"/>
        <v>0</v>
      </c>
      <c r="N244" s="84">
        <f t="shared" si="120"/>
        <v>0</v>
      </c>
      <c r="O244" s="84">
        <f t="shared" si="120"/>
        <v>0</v>
      </c>
      <c r="P244" s="84">
        <f t="shared" si="120"/>
        <v>0</v>
      </c>
      <c r="Q244" s="84">
        <f t="shared" si="120"/>
        <v>0</v>
      </c>
      <c r="R244" s="84">
        <f t="shared" si="120"/>
        <v>0</v>
      </c>
      <c r="S244" s="84">
        <f t="shared" si="120"/>
        <v>0</v>
      </c>
      <c r="T244" s="84">
        <f t="shared" si="120"/>
        <v>0</v>
      </c>
      <c r="U244" s="84">
        <f t="shared" si="120"/>
        <v>0</v>
      </c>
      <c r="V244" s="84">
        <f t="shared" si="120"/>
        <v>0</v>
      </c>
      <c r="W244" s="84">
        <f t="shared" si="121"/>
        <v>0</v>
      </c>
      <c r="X244" s="84">
        <f t="shared" si="121"/>
        <v>0</v>
      </c>
      <c r="Y244" s="84">
        <f t="shared" si="121"/>
        <v>0</v>
      </c>
      <c r="Z244" s="84">
        <f t="shared" si="121"/>
        <v>0</v>
      </c>
      <c r="AA244" s="84">
        <f t="shared" si="121"/>
        <v>0</v>
      </c>
      <c r="AB244" s="84">
        <f t="shared" si="121"/>
        <v>0</v>
      </c>
      <c r="AC244" s="84">
        <f t="shared" si="121"/>
        <v>0</v>
      </c>
      <c r="AD244" s="84">
        <f t="shared" si="121"/>
        <v>0</v>
      </c>
      <c r="AE244" s="84">
        <f t="shared" si="121"/>
        <v>0</v>
      </c>
      <c r="AF244" s="84">
        <f t="shared" si="121"/>
        <v>0</v>
      </c>
      <c r="AG244" s="84">
        <f t="shared" si="122"/>
        <v>0</v>
      </c>
      <c r="AH244" s="84">
        <f t="shared" si="122"/>
        <v>0</v>
      </c>
      <c r="AI244" s="84">
        <f t="shared" si="122"/>
        <v>0</v>
      </c>
      <c r="AJ244" s="84">
        <f t="shared" si="122"/>
        <v>0</v>
      </c>
      <c r="AK244" s="84">
        <f t="shared" si="122"/>
        <v>0</v>
      </c>
      <c r="AL244" s="84">
        <f t="shared" si="122"/>
        <v>0</v>
      </c>
      <c r="AM244" s="84">
        <f t="shared" si="122"/>
        <v>0</v>
      </c>
      <c r="AN244" s="84">
        <f t="shared" si="122"/>
        <v>0</v>
      </c>
      <c r="AO244" s="84">
        <f t="shared" si="122"/>
        <v>0</v>
      </c>
      <c r="AP244" s="84">
        <f t="shared" si="122"/>
        <v>0</v>
      </c>
      <c r="AQ244" s="84">
        <f t="shared" si="123"/>
        <v>0</v>
      </c>
      <c r="AR244" s="84">
        <f t="shared" si="123"/>
        <v>0</v>
      </c>
      <c r="AS244" s="84">
        <f t="shared" si="123"/>
        <v>0</v>
      </c>
      <c r="AT244" s="84">
        <f t="shared" si="123"/>
        <v>0</v>
      </c>
      <c r="AU244" s="84">
        <f t="shared" si="123"/>
        <v>0</v>
      </c>
      <c r="AV244" s="84">
        <f t="shared" si="123"/>
        <v>0</v>
      </c>
      <c r="AW244" s="84">
        <f t="shared" si="123"/>
        <v>0</v>
      </c>
      <c r="AX244" s="84">
        <f t="shared" si="123"/>
        <v>0</v>
      </c>
      <c r="AY244" s="84">
        <f t="shared" si="123"/>
        <v>0</v>
      </c>
      <c r="AZ244" s="84">
        <f t="shared" si="123"/>
        <v>0</v>
      </c>
    </row>
    <row r="245" spans="1:52" ht="15.75" x14ac:dyDescent="0.25">
      <c r="A245" s="86">
        <v>37</v>
      </c>
      <c r="B245" s="85">
        <v>0.24199999999999999</v>
      </c>
      <c r="C245" s="84">
        <f t="shared" si="119"/>
        <v>0</v>
      </c>
      <c r="D245" s="84">
        <f t="shared" si="119"/>
        <v>0</v>
      </c>
      <c r="E245" s="84">
        <f t="shared" si="119"/>
        <v>0</v>
      </c>
      <c r="F245" s="84">
        <f t="shared" si="119"/>
        <v>0</v>
      </c>
      <c r="G245" s="84">
        <f t="shared" si="119"/>
        <v>0</v>
      </c>
      <c r="H245" s="84">
        <f t="shared" si="119"/>
        <v>0</v>
      </c>
      <c r="I245" s="84">
        <f t="shared" si="119"/>
        <v>0</v>
      </c>
      <c r="J245" s="84">
        <f t="shared" si="119"/>
        <v>0</v>
      </c>
      <c r="K245" s="84">
        <f t="shared" si="119"/>
        <v>0</v>
      </c>
      <c r="L245" s="84">
        <f t="shared" si="119"/>
        <v>0</v>
      </c>
      <c r="M245" s="84">
        <f t="shared" si="120"/>
        <v>0</v>
      </c>
      <c r="N245" s="84">
        <f t="shared" si="120"/>
        <v>0</v>
      </c>
      <c r="O245" s="84">
        <f t="shared" si="120"/>
        <v>0</v>
      </c>
      <c r="P245" s="84">
        <f t="shared" si="120"/>
        <v>0</v>
      </c>
      <c r="Q245" s="84">
        <f t="shared" si="120"/>
        <v>0</v>
      </c>
      <c r="R245" s="84">
        <f t="shared" si="120"/>
        <v>0</v>
      </c>
      <c r="S245" s="84">
        <f t="shared" si="120"/>
        <v>0</v>
      </c>
      <c r="T245" s="84">
        <f t="shared" si="120"/>
        <v>0</v>
      </c>
      <c r="U245" s="84">
        <f t="shared" si="120"/>
        <v>0</v>
      </c>
      <c r="V245" s="84">
        <f t="shared" si="120"/>
        <v>0</v>
      </c>
      <c r="W245" s="84">
        <f t="shared" si="121"/>
        <v>0</v>
      </c>
      <c r="X245" s="84">
        <f t="shared" si="121"/>
        <v>0</v>
      </c>
      <c r="Y245" s="84">
        <f t="shared" si="121"/>
        <v>0</v>
      </c>
      <c r="Z245" s="84">
        <f t="shared" si="121"/>
        <v>0</v>
      </c>
      <c r="AA245" s="84">
        <f t="shared" si="121"/>
        <v>0</v>
      </c>
      <c r="AB245" s="84">
        <f t="shared" si="121"/>
        <v>0</v>
      </c>
      <c r="AC245" s="84">
        <f t="shared" si="121"/>
        <v>0</v>
      </c>
      <c r="AD245" s="84">
        <f t="shared" si="121"/>
        <v>0</v>
      </c>
      <c r="AE245" s="84">
        <f t="shared" si="121"/>
        <v>0</v>
      </c>
      <c r="AF245" s="84">
        <f t="shared" si="121"/>
        <v>0</v>
      </c>
      <c r="AG245" s="84">
        <f t="shared" si="122"/>
        <v>0</v>
      </c>
      <c r="AH245" s="84">
        <f t="shared" si="122"/>
        <v>0</v>
      </c>
      <c r="AI245" s="84">
        <f t="shared" si="122"/>
        <v>0</v>
      </c>
      <c r="AJ245" s="84">
        <f t="shared" si="122"/>
        <v>0</v>
      </c>
      <c r="AK245" s="84">
        <f t="shared" si="122"/>
        <v>0</v>
      </c>
      <c r="AL245" s="84">
        <f t="shared" si="122"/>
        <v>0</v>
      </c>
      <c r="AM245" s="84">
        <f t="shared" si="122"/>
        <v>0</v>
      </c>
      <c r="AN245" s="84">
        <f t="shared" si="122"/>
        <v>0</v>
      </c>
      <c r="AO245" s="84">
        <f t="shared" si="122"/>
        <v>0</v>
      </c>
      <c r="AP245" s="84">
        <f t="shared" si="122"/>
        <v>0</v>
      </c>
      <c r="AQ245" s="84">
        <f t="shared" si="123"/>
        <v>0</v>
      </c>
      <c r="AR245" s="84">
        <f t="shared" si="123"/>
        <v>0</v>
      </c>
      <c r="AS245" s="84">
        <f t="shared" si="123"/>
        <v>0</v>
      </c>
      <c r="AT245" s="84">
        <f t="shared" si="123"/>
        <v>0</v>
      </c>
      <c r="AU245" s="84">
        <f t="shared" si="123"/>
        <v>0</v>
      </c>
      <c r="AV245" s="84">
        <f t="shared" si="123"/>
        <v>0</v>
      </c>
      <c r="AW245" s="84">
        <f t="shared" si="123"/>
        <v>0</v>
      </c>
      <c r="AX245" s="84">
        <f t="shared" si="123"/>
        <v>0</v>
      </c>
      <c r="AY245" s="84">
        <f t="shared" si="123"/>
        <v>0</v>
      </c>
      <c r="AZ245" s="84">
        <f t="shared" si="123"/>
        <v>0</v>
      </c>
    </row>
    <row r="246" spans="1:52" ht="15.75" x14ac:dyDescent="0.25">
      <c r="A246" s="86">
        <v>38</v>
      </c>
      <c r="B246" s="85">
        <v>0.23799999999999999</v>
      </c>
      <c r="C246" s="84">
        <f t="shared" si="119"/>
        <v>0</v>
      </c>
      <c r="D246" s="84">
        <f t="shared" si="119"/>
        <v>0</v>
      </c>
      <c r="E246" s="84">
        <f t="shared" si="119"/>
        <v>0</v>
      </c>
      <c r="F246" s="84">
        <f t="shared" si="119"/>
        <v>0</v>
      </c>
      <c r="G246" s="84">
        <f t="shared" si="119"/>
        <v>0</v>
      </c>
      <c r="H246" s="84">
        <f t="shared" si="119"/>
        <v>0</v>
      </c>
      <c r="I246" s="84">
        <f t="shared" si="119"/>
        <v>0</v>
      </c>
      <c r="J246" s="84">
        <f t="shared" si="119"/>
        <v>0</v>
      </c>
      <c r="K246" s="84">
        <f t="shared" si="119"/>
        <v>0</v>
      </c>
      <c r="L246" s="84">
        <f t="shared" si="119"/>
        <v>0</v>
      </c>
      <c r="M246" s="84">
        <f t="shared" si="120"/>
        <v>0</v>
      </c>
      <c r="N246" s="84">
        <f t="shared" si="120"/>
        <v>0</v>
      </c>
      <c r="O246" s="84">
        <f t="shared" si="120"/>
        <v>0</v>
      </c>
      <c r="P246" s="84">
        <f t="shared" si="120"/>
        <v>0</v>
      </c>
      <c r="Q246" s="84">
        <f t="shared" si="120"/>
        <v>0</v>
      </c>
      <c r="R246" s="84">
        <f t="shared" si="120"/>
        <v>0</v>
      </c>
      <c r="S246" s="84">
        <f t="shared" si="120"/>
        <v>0</v>
      </c>
      <c r="T246" s="84">
        <f t="shared" si="120"/>
        <v>0</v>
      </c>
      <c r="U246" s="84">
        <f t="shared" si="120"/>
        <v>0</v>
      </c>
      <c r="V246" s="84">
        <f t="shared" si="120"/>
        <v>0</v>
      </c>
      <c r="W246" s="84">
        <f t="shared" si="121"/>
        <v>0</v>
      </c>
      <c r="X246" s="84">
        <f t="shared" si="121"/>
        <v>0</v>
      </c>
      <c r="Y246" s="84">
        <f t="shared" si="121"/>
        <v>0</v>
      </c>
      <c r="Z246" s="84">
        <f t="shared" si="121"/>
        <v>0</v>
      </c>
      <c r="AA246" s="84">
        <f t="shared" si="121"/>
        <v>0</v>
      </c>
      <c r="AB246" s="84">
        <f t="shared" si="121"/>
        <v>0</v>
      </c>
      <c r="AC246" s="84">
        <f t="shared" si="121"/>
        <v>0</v>
      </c>
      <c r="AD246" s="84">
        <f t="shared" si="121"/>
        <v>0</v>
      </c>
      <c r="AE246" s="84">
        <f t="shared" si="121"/>
        <v>0</v>
      </c>
      <c r="AF246" s="84">
        <f t="shared" si="121"/>
        <v>0</v>
      </c>
      <c r="AG246" s="84">
        <f t="shared" si="122"/>
        <v>0</v>
      </c>
      <c r="AH246" s="84">
        <f t="shared" si="122"/>
        <v>0</v>
      </c>
      <c r="AI246" s="84">
        <f t="shared" si="122"/>
        <v>0</v>
      </c>
      <c r="AJ246" s="84">
        <f t="shared" si="122"/>
        <v>0</v>
      </c>
      <c r="AK246" s="84">
        <f t="shared" si="122"/>
        <v>0</v>
      </c>
      <c r="AL246" s="84">
        <f t="shared" si="122"/>
        <v>0</v>
      </c>
      <c r="AM246" s="84">
        <f t="shared" si="122"/>
        <v>0</v>
      </c>
      <c r="AN246" s="84">
        <f t="shared" si="122"/>
        <v>0</v>
      </c>
      <c r="AO246" s="84">
        <f t="shared" si="122"/>
        <v>0</v>
      </c>
      <c r="AP246" s="84">
        <f t="shared" si="122"/>
        <v>0</v>
      </c>
      <c r="AQ246" s="84">
        <f t="shared" si="123"/>
        <v>0</v>
      </c>
      <c r="AR246" s="84">
        <f t="shared" si="123"/>
        <v>0</v>
      </c>
      <c r="AS246" s="84">
        <f t="shared" si="123"/>
        <v>0</v>
      </c>
      <c r="AT246" s="84">
        <f t="shared" si="123"/>
        <v>0</v>
      </c>
      <c r="AU246" s="84">
        <f t="shared" si="123"/>
        <v>0</v>
      </c>
      <c r="AV246" s="84">
        <f t="shared" si="123"/>
        <v>0</v>
      </c>
      <c r="AW246" s="84">
        <f t="shared" si="123"/>
        <v>0</v>
      </c>
      <c r="AX246" s="84">
        <f t="shared" si="123"/>
        <v>0</v>
      </c>
      <c r="AY246" s="84">
        <f t="shared" si="123"/>
        <v>0</v>
      </c>
      <c r="AZ246" s="84">
        <f t="shared" si="123"/>
        <v>0</v>
      </c>
    </row>
    <row r="247" spans="1:52" ht="15.75" x14ac:dyDescent="0.25">
      <c r="A247" s="86">
        <v>39</v>
      </c>
      <c r="B247" s="85">
        <v>0.23400000000000001</v>
      </c>
      <c r="C247" s="84">
        <f t="shared" si="119"/>
        <v>0</v>
      </c>
      <c r="D247" s="84">
        <f t="shared" si="119"/>
        <v>0</v>
      </c>
      <c r="E247" s="84">
        <f t="shared" si="119"/>
        <v>0</v>
      </c>
      <c r="F247" s="84">
        <f t="shared" si="119"/>
        <v>0</v>
      </c>
      <c r="G247" s="84">
        <f t="shared" si="119"/>
        <v>0</v>
      </c>
      <c r="H247" s="84">
        <f t="shared" si="119"/>
        <v>0</v>
      </c>
      <c r="I247" s="84">
        <f t="shared" si="119"/>
        <v>0</v>
      </c>
      <c r="J247" s="84">
        <f t="shared" si="119"/>
        <v>0</v>
      </c>
      <c r="K247" s="84">
        <f t="shared" si="119"/>
        <v>0</v>
      </c>
      <c r="L247" s="84">
        <f t="shared" si="119"/>
        <v>0</v>
      </c>
      <c r="M247" s="84">
        <f t="shared" si="120"/>
        <v>0</v>
      </c>
      <c r="N247" s="84">
        <f t="shared" si="120"/>
        <v>0</v>
      </c>
      <c r="O247" s="84">
        <f t="shared" si="120"/>
        <v>0</v>
      </c>
      <c r="P247" s="84">
        <f t="shared" si="120"/>
        <v>0</v>
      </c>
      <c r="Q247" s="84">
        <f t="shared" si="120"/>
        <v>0</v>
      </c>
      <c r="R247" s="84">
        <f t="shared" si="120"/>
        <v>0</v>
      </c>
      <c r="S247" s="84">
        <f t="shared" si="120"/>
        <v>0</v>
      </c>
      <c r="T247" s="84">
        <f t="shared" si="120"/>
        <v>0</v>
      </c>
      <c r="U247" s="84">
        <f t="shared" si="120"/>
        <v>0</v>
      </c>
      <c r="V247" s="84">
        <f t="shared" si="120"/>
        <v>0</v>
      </c>
      <c r="W247" s="84">
        <f t="shared" si="121"/>
        <v>0</v>
      </c>
      <c r="X247" s="84">
        <f t="shared" si="121"/>
        <v>0</v>
      </c>
      <c r="Y247" s="84">
        <f t="shared" si="121"/>
        <v>0</v>
      </c>
      <c r="Z247" s="84">
        <f t="shared" si="121"/>
        <v>0</v>
      </c>
      <c r="AA247" s="84">
        <f t="shared" si="121"/>
        <v>0</v>
      </c>
      <c r="AB247" s="84">
        <f t="shared" si="121"/>
        <v>0</v>
      </c>
      <c r="AC247" s="84">
        <f t="shared" si="121"/>
        <v>0</v>
      </c>
      <c r="AD247" s="84">
        <f t="shared" si="121"/>
        <v>0</v>
      </c>
      <c r="AE247" s="84">
        <f t="shared" si="121"/>
        <v>0</v>
      </c>
      <c r="AF247" s="84">
        <f t="shared" si="121"/>
        <v>0</v>
      </c>
      <c r="AG247" s="84">
        <f t="shared" si="122"/>
        <v>0</v>
      </c>
      <c r="AH247" s="84">
        <f t="shared" si="122"/>
        <v>0</v>
      </c>
      <c r="AI247" s="84">
        <f t="shared" si="122"/>
        <v>0</v>
      </c>
      <c r="AJ247" s="84">
        <f t="shared" si="122"/>
        <v>0</v>
      </c>
      <c r="AK247" s="84">
        <f t="shared" si="122"/>
        <v>0</v>
      </c>
      <c r="AL247" s="84">
        <f t="shared" si="122"/>
        <v>0</v>
      </c>
      <c r="AM247" s="84">
        <f t="shared" si="122"/>
        <v>0</v>
      </c>
      <c r="AN247" s="84">
        <f t="shared" si="122"/>
        <v>0</v>
      </c>
      <c r="AO247" s="84">
        <f t="shared" si="122"/>
        <v>0</v>
      </c>
      <c r="AP247" s="84">
        <f t="shared" si="122"/>
        <v>0</v>
      </c>
      <c r="AQ247" s="84">
        <f t="shared" si="123"/>
        <v>0</v>
      </c>
      <c r="AR247" s="84">
        <f t="shared" si="123"/>
        <v>0</v>
      </c>
      <c r="AS247" s="84">
        <f t="shared" si="123"/>
        <v>0</v>
      </c>
      <c r="AT247" s="84">
        <f t="shared" si="123"/>
        <v>0</v>
      </c>
      <c r="AU247" s="84">
        <f t="shared" si="123"/>
        <v>0</v>
      </c>
      <c r="AV247" s="84">
        <f t="shared" si="123"/>
        <v>0</v>
      </c>
      <c r="AW247" s="84">
        <f t="shared" si="123"/>
        <v>0</v>
      </c>
      <c r="AX247" s="84">
        <f t="shared" si="123"/>
        <v>0</v>
      </c>
      <c r="AY247" s="84">
        <f t="shared" si="123"/>
        <v>0</v>
      </c>
      <c r="AZ247" s="84">
        <f t="shared" si="123"/>
        <v>0</v>
      </c>
    </row>
    <row r="248" spans="1:52" ht="15.75" x14ac:dyDescent="0.25">
      <c r="A248" s="86">
        <v>40</v>
      </c>
      <c r="B248" s="85">
        <v>0.23</v>
      </c>
      <c r="C248" s="84">
        <f t="shared" ref="C248:L257" si="124">IF(( (ABS(ABS(C$10)-$A248)))&lt;1,$B248,0)</f>
        <v>0</v>
      </c>
      <c r="D248" s="84">
        <f t="shared" si="124"/>
        <v>0</v>
      </c>
      <c r="E248" s="84">
        <f t="shared" si="124"/>
        <v>0</v>
      </c>
      <c r="F248" s="84">
        <f t="shared" si="124"/>
        <v>0</v>
      </c>
      <c r="G248" s="84">
        <f t="shared" si="124"/>
        <v>0</v>
      </c>
      <c r="H248" s="84">
        <f t="shared" si="124"/>
        <v>0</v>
      </c>
      <c r="I248" s="84">
        <f t="shared" si="124"/>
        <v>0</v>
      </c>
      <c r="J248" s="84">
        <f t="shared" si="124"/>
        <v>0</v>
      </c>
      <c r="K248" s="84">
        <f t="shared" si="124"/>
        <v>0</v>
      </c>
      <c r="L248" s="84">
        <f t="shared" si="124"/>
        <v>0</v>
      </c>
      <c r="M248" s="84">
        <f t="shared" ref="M248:V257" si="125">IF(( (ABS(ABS(M$10)-$A248)))&lt;1,$B248,0)</f>
        <v>0</v>
      </c>
      <c r="N248" s="84">
        <f t="shared" si="125"/>
        <v>0</v>
      </c>
      <c r="O248" s="84">
        <f t="shared" si="125"/>
        <v>0</v>
      </c>
      <c r="P248" s="84">
        <f t="shared" si="125"/>
        <v>0</v>
      </c>
      <c r="Q248" s="84">
        <f t="shared" si="125"/>
        <v>0</v>
      </c>
      <c r="R248" s="84">
        <f t="shared" si="125"/>
        <v>0</v>
      </c>
      <c r="S248" s="84">
        <f t="shared" si="125"/>
        <v>0</v>
      </c>
      <c r="T248" s="84">
        <f t="shared" si="125"/>
        <v>0</v>
      </c>
      <c r="U248" s="84">
        <f t="shared" si="125"/>
        <v>0</v>
      </c>
      <c r="V248" s="84">
        <f t="shared" si="125"/>
        <v>0</v>
      </c>
      <c r="W248" s="84">
        <f t="shared" ref="W248:AF257" si="126">IF(( (ABS(ABS(W$10)-$A248)))&lt;1,$B248,0)</f>
        <v>0</v>
      </c>
      <c r="X248" s="84">
        <f t="shared" si="126"/>
        <v>0</v>
      </c>
      <c r="Y248" s="84">
        <f t="shared" si="126"/>
        <v>0</v>
      </c>
      <c r="Z248" s="84">
        <f t="shared" si="126"/>
        <v>0</v>
      </c>
      <c r="AA248" s="84">
        <f t="shared" si="126"/>
        <v>0</v>
      </c>
      <c r="AB248" s="84">
        <f t="shared" si="126"/>
        <v>0</v>
      </c>
      <c r="AC248" s="84">
        <f t="shared" si="126"/>
        <v>0</v>
      </c>
      <c r="AD248" s="84">
        <f t="shared" si="126"/>
        <v>0</v>
      </c>
      <c r="AE248" s="84">
        <f t="shared" si="126"/>
        <v>0</v>
      </c>
      <c r="AF248" s="84">
        <f t="shared" si="126"/>
        <v>0</v>
      </c>
      <c r="AG248" s="84">
        <f t="shared" ref="AG248:AP257" si="127">IF(( (ABS(ABS(AG$10)-$A248)))&lt;1,$B248,0)</f>
        <v>0</v>
      </c>
      <c r="AH248" s="84">
        <f t="shared" si="127"/>
        <v>0</v>
      </c>
      <c r="AI248" s="84">
        <f t="shared" si="127"/>
        <v>0</v>
      </c>
      <c r="AJ248" s="84">
        <f t="shared" si="127"/>
        <v>0</v>
      </c>
      <c r="AK248" s="84">
        <f t="shared" si="127"/>
        <v>0</v>
      </c>
      <c r="AL248" s="84">
        <f t="shared" si="127"/>
        <v>0</v>
      </c>
      <c r="AM248" s="84">
        <f t="shared" si="127"/>
        <v>0</v>
      </c>
      <c r="AN248" s="84">
        <f t="shared" si="127"/>
        <v>0</v>
      </c>
      <c r="AO248" s="84">
        <f t="shared" si="127"/>
        <v>0</v>
      </c>
      <c r="AP248" s="84">
        <f t="shared" si="127"/>
        <v>0</v>
      </c>
      <c r="AQ248" s="84">
        <f t="shared" ref="AQ248:AZ257" si="128">IF(( (ABS(ABS(AQ$10)-$A248)))&lt;1,$B248,0)</f>
        <v>0</v>
      </c>
      <c r="AR248" s="84">
        <f t="shared" si="128"/>
        <v>0</v>
      </c>
      <c r="AS248" s="84">
        <f t="shared" si="128"/>
        <v>0</v>
      </c>
      <c r="AT248" s="84">
        <f t="shared" si="128"/>
        <v>0</v>
      </c>
      <c r="AU248" s="84">
        <f t="shared" si="128"/>
        <v>0</v>
      </c>
      <c r="AV248" s="84">
        <f t="shared" si="128"/>
        <v>0</v>
      </c>
      <c r="AW248" s="84">
        <f t="shared" si="128"/>
        <v>0</v>
      </c>
      <c r="AX248" s="84">
        <f t="shared" si="128"/>
        <v>0</v>
      </c>
      <c r="AY248" s="84">
        <f t="shared" si="128"/>
        <v>0</v>
      </c>
      <c r="AZ248" s="84">
        <f t="shared" si="128"/>
        <v>0</v>
      </c>
    </row>
    <row r="249" spans="1:52" ht="15.75" x14ac:dyDescent="0.25">
      <c r="A249" s="86">
        <v>41</v>
      </c>
      <c r="B249" s="85">
        <v>0.23</v>
      </c>
      <c r="C249" s="84">
        <f t="shared" si="124"/>
        <v>0</v>
      </c>
      <c r="D249" s="84">
        <f t="shared" si="124"/>
        <v>0</v>
      </c>
      <c r="E249" s="84">
        <f t="shared" si="124"/>
        <v>0</v>
      </c>
      <c r="F249" s="84">
        <f t="shared" si="124"/>
        <v>0</v>
      </c>
      <c r="G249" s="84">
        <f t="shared" si="124"/>
        <v>0</v>
      </c>
      <c r="H249" s="84">
        <f t="shared" si="124"/>
        <v>0</v>
      </c>
      <c r="I249" s="84">
        <f t="shared" si="124"/>
        <v>0</v>
      </c>
      <c r="J249" s="84">
        <f t="shared" si="124"/>
        <v>0</v>
      </c>
      <c r="K249" s="84">
        <f t="shared" si="124"/>
        <v>0</v>
      </c>
      <c r="L249" s="84">
        <f t="shared" si="124"/>
        <v>0</v>
      </c>
      <c r="M249" s="84">
        <f t="shared" si="125"/>
        <v>0</v>
      </c>
      <c r="N249" s="84">
        <f t="shared" si="125"/>
        <v>0</v>
      </c>
      <c r="O249" s="84">
        <f t="shared" si="125"/>
        <v>0</v>
      </c>
      <c r="P249" s="84">
        <f t="shared" si="125"/>
        <v>0</v>
      </c>
      <c r="Q249" s="84">
        <f t="shared" si="125"/>
        <v>0</v>
      </c>
      <c r="R249" s="84">
        <f t="shared" si="125"/>
        <v>0</v>
      </c>
      <c r="S249" s="84">
        <f t="shared" si="125"/>
        <v>0</v>
      </c>
      <c r="T249" s="84">
        <f t="shared" si="125"/>
        <v>0</v>
      </c>
      <c r="U249" s="84">
        <f t="shared" si="125"/>
        <v>0</v>
      </c>
      <c r="V249" s="84">
        <f t="shared" si="125"/>
        <v>0</v>
      </c>
      <c r="W249" s="84">
        <f t="shared" si="126"/>
        <v>0</v>
      </c>
      <c r="X249" s="84">
        <f t="shared" si="126"/>
        <v>0</v>
      </c>
      <c r="Y249" s="84">
        <f t="shared" si="126"/>
        <v>0</v>
      </c>
      <c r="Z249" s="84">
        <f t="shared" si="126"/>
        <v>0</v>
      </c>
      <c r="AA249" s="84">
        <f t="shared" si="126"/>
        <v>0</v>
      </c>
      <c r="AB249" s="84">
        <f t="shared" si="126"/>
        <v>0</v>
      </c>
      <c r="AC249" s="84">
        <f t="shared" si="126"/>
        <v>0</v>
      </c>
      <c r="AD249" s="84">
        <f t="shared" si="126"/>
        <v>0</v>
      </c>
      <c r="AE249" s="84">
        <f t="shared" si="126"/>
        <v>0</v>
      </c>
      <c r="AF249" s="84">
        <f t="shared" si="126"/>
        <v>0</v>
      </c>
      <c r="AG249" s="84">
        <f t="shared" si="127"/>
        <v>0</v>
      </c>
      <c r="AH249" s="84">
        <f t="shared" si="127"/>
        <v>0</v>
      </c>
      <c r="AI249" s="84">
        <f t="shared" si="127"/>
        <v>0</v>
      </c>
      <c r="AJ249" s="84">
        <f t="shared" si="127"/>
        <v>0</v>
      </c>
      <c r="AK249" s="84">
        <f t="shared" si="127"/>
        <v>0</v>
      </c>
      <c r="AL249" s="84">
        <f t="shared" si="127"/>
        <v>0</v>
      </c>
      <c r="AM249" s="84">
        <f t="shared" si="127"/>
        <v>0</v>
      </c>
      <c r="AN249" s="84">
        <f t="shared" si="127"/>
        <v>0</v>
      </c>
      <c r="AO249" s="84">
        <f t="shared" si="127"/>
        <v>0</v>
      </c>
      <c r="AP249" s="84">
        <f t="shared" si="127"/>
        <v>0</v>
      </c>
      <c r="AQ249" s="84">
        <f t="shared" si="128"/>
        <v>0</v>
      </c>
      <c r="AR249" s="84">
        <f t="shared" si="128"/>
        <v>0</v>
      </c>
      <c r="AS249" s="84">
        <f t="shared" si="128"/>
        <v>0</v>
      </c>
      <c r="AT249" s="84">
        <f t="shared" si="128"/>
        <v>0</v>
      </c>
      <c r="AU249" s="84">
        <f t="shared" si="128"/>
        <v>0</v>
      </c>
      <c r="AV249" s="84">
        <f t="shared" si="128"/>
        <v>0</v>
      </c>
      <c r="AW249" s="84">
        <f t="shared" si="128"/>
        <v>0</v>
      </c>
      <c r="AX249" s="84">
        <f t="shared" si="128"/>
        <v>0</v>
      </c>
      <c r="AY249" s="84">
        <f t="shared" si="128"/>
        <v>0</v>
      </c>
      <c r="AZ249" s="84">
        <f t="shared" si="128"/>
        <v>0</v>
      </c>
    </row>
    <row r="250" spans="1:52" ht="15.75" x14ac:dyDescent="0.25">
      <c r="A250" s="86">
        <v>42</v>
      </c>
      <c r="B250" s="85">
        <v>0.23</v>
      </c>
      <c r="C250" s="84">
        <f t="shared" si="124"/>
        <v>0</v>
      </c>
      <c r="D250" s="84">
        <f t="shared" si="124"/>
        <v>0</v>
      </c>
      <c r="E250" s="84">
        <f t="shared" si="124"/>
        <v>0</v>
      </c>
      <c r="F250" s="84">
        <f t="shared" si="124"/>
        <v>0</v>
      </c>
      <c r="G250" s="84">
        <f t="shared" si="124"/>
        <v>0</v>
      </c>
      <c r="H250" s="84">
        <f t="shared" si="124"/>
        <v>0</v>
      </c>
      <c r="I250" s="84">
        <f t="shared" si="124"/>
        <v>0</v>
      </c>
      <c r="J250" s="84">
        <f t="shared" si="124"/>
        <v>0</v>
      </c>
      <c r="K250" s="84">
        <f t="shared" si="124"/>
        <v>0</v>
      </c>
      <c r="L250" s="84">
        <f t="shared" si="124"/>
        <v>0</v>
      </c>
      <c r="M250" s="84">
        <f t="shared" si="125"/>
        <v>0</v>
      </c>
      <c r="N250" s="84">
        <f t="shared" si="125"/>
        <v>0</v>
      </c>
      <c r="O250" s="84">
        <f t="shared" si="125"/>
        <v>0</v>
      </c>
      <c r="P250" s="84">
        <f t="shared" si="125"/>
        <v>0</v>
      </c>
      <c r="Q250" s="84">
        <f t="shared" si="125"/>
        <v>0</v>
      </c>
      <c r="R250" s="84">
        <f t="shared" si="125"/>
        <v>0</v>
      </c>
      <c r="S250" s="84">
        <f t="shared" si="125"/>
        <v>0</v>
      </c>
      <c r="T250" s="84">
        <f t="shared" si="125"/>
        <v>0</v>
      </c>
      <c r="U250" s="84">
        <f t="shared" si="125"/>
        <v>0</v>
      </c>
      <c r="V250" s="84">
        <f t="shared" si="125"/>
        <v>0</v>
      </c>
      <c r="W250" s="84">
        <f t="shared" si="126"/>
        <v>0</v>
      </c>
      <c r="X250" s="84">
        <f t="shared" si="126"/>
        <v>0</v>
      </c>
      <c r="Y250" s="84">
        <f t="shared" si="126"/>
        <v>0</v>
      </c>
      <c r="Z250" s="84">
        <f t="shared" si="126"/>
        <v>0</v>
      </c>
      <c r="AA250" s="84">
        <f t="shared" si="126"/>
        <v>0</v>
      </c>
      <c r="AB250" s="84">
        <f t="shared" si="126"/>
        <v>0</v>
      </c>
      <c r="AC250" s="84">
        <f t="shared" si="126"/>
        <v>0</v>
      </c>
      <c r="AD250" s="84">
        <f t="shared" si="126"/>
        <v>0</v>
      </c>
      <c r="AE250" s="84">
        <f t="shared" si="126"/>
        <v>0</v>
      </c>
      <c r="AF250" s="84">
        <f t="shared" si="126"/>
        <v>0</v>
      </c>
      <c r="AG250" s="84">
        <f t="shared" si="127"/>
        <v>0</v>
      </c>
      <c r="AH250" s="84">
        <f t="shared" si="127"/>
        <v>0</v>
      </c>
      <c r="AI250" s="84">
        <f t="shared" si="127"/>
        <v>0</v>
      </c>
      <c r="AJ250" s="84">
        <f t="shared" si="127"/>
        <v>0</v>
      </c>
      <c r="AK250" s="84">
        <f t="shared" si="127"/>
        <v>0</v>
      </c>
      <c r="AL250" s="84">
        <f t="shared" si="127"/>
        <v>0</v>
      </c>
      <c r="AM250" s="84">
        <f t="shared" si="127"/>
        <v>0</v>
      </c>
      <c r="AN250" s="84">
        <f t="shared" si="127"/>
        <v>0</v>
      </c>
      <c r="AO250" s="84">
        <f t="shared" si="127"/>
        <v>0</v>
      </c>
      <c r="AP250" s="84">
        <f t="shared" si="127"/>
        <v>0</v>
      </c>
      <c r="AQ250" s="84">
        <f t="shared" si="128"/>
        <v>0</v>
      </c>
      <c r="AR250" s="84">
        <f t="shared" si="128"/>
        <v>0</v>
      </c>
      <c r="AS250" s="84">
        <f t="shared" si="128"/>
        <v>0</v>
      </c>
      <c r="AT250" s="84">
        <f t="shared" si="128"/>
        <v>0</v>
      </c>
      <c r="AU250" s="84">
        <f t="shared" si="128"/>
        <v>0</v>
      </c>
      <c r="AV250" s="84">
        <f t="shared" si="128"/>
        <v>0</v>
      </c>
      <c r="AW250" s="84">
        <f t="shared" si="128"/>
        <v>0</v>
      </c>
      <c r="AX250" s="84">
        <f t="shared" si="128"/>
        <v>0</v>
      </c>
      <c r="AY250" s="84">
        <f t="shared" si="128"/>
        <v>0</v>
      </c>
      <c r="AZ250" s="84">
        <f t="shared" si="128"/>
        <v>0</v>
      </c>
    </row>
    <row r="251" spans="1:52" ht="15.75" x14ac:dyDescent="0.25">
      <c r="A251" s="86">
        <v>43</v>
      </c>
      <c r="B251" s="85">
        <v>0.23</v>
      </c>
      <c r="C251" s="84">
        <f t="shared" si="124"/>
        <v>0</v>
      </c>
      <c r="D251" s="84">
        <f t="shared" si="124"/>
        <v>0</v>
      </c>
      <c r="E251" s="84">
        <f t="shared" si="124"/>
        <v>0</v>
      </c>
      <c r="F251" s="84">
        <f t="shared" si="124"/>
        <v>0</v>
      </c>
      <c r="G251" s="84">
        <f t="shared" si="124"/>
        <v>0</v>
      </c>
      <c r="H251" s="84">
        <f t="shared" si="124"/>
        <v>0</v>
      </c>
      <c r="I251" s="84">
        <f t="shared" si="124"/>
        <v>0</v>
      </c>
      <c r="J251" s="84">
        <f t="shared" si="124"/>
        <v>0</v>
      </c>
      <c r="K251" s="84">
        <f t="shared" si="124"/>
        <v>0</v>
      </c>
      <c r="L251" s="84">
        <f t="shared" si="124"/>
        <v>0</v>
      </c>
      <c r="M251" s="84">
        <f t="shared" si="125"/>
        <v>0</v>
      </c>
      <c r="N251" s="84">
        <f t="shared" si="125"/>
        <v>0</v>
      </c>
      <c r="O251" s="84">
        <f t="shared" si="125"/>
        <v>0</v>
      </c>
      <c r="P251" s="84">
        <f t="shared" si="125"/>
        <v>0</v>
      </c>
      <c r="Q251" s="84">
        <f t="shared" si="125"/>
        <v>0</v>
      </c>
      <c r="R251" s="84">
        <f t="shared" si="125"/>
        <v>0</v>
      </c>
      <c r="S251" s="84">
        <f t="shared" si="125"/>
        <v>0</v>
      </c>
      <c r="T251" s="84">
        <f t="shared" si="125"/>
        <v>0</v>
      </c>
      <c r="U251" s="84">
        <f t="shared" si="125"/>
        <v>0</v>
      </c>
      <c r="V251" s="84">
        <f t="shared" si="125"/>
        <v>0</v>
      </c>
      <c r="W251" s="84">
        <f t="shared" si="126"/>
        <v>0</v>
      </c>
      <c r="X251" s="84">
        <f t="shared" si="126"/>
        <v>0</v>
      </c>
      <c r="Y251" s="84">
        <f t="shared" si="126"/>
        <v>0</v>
      </c>
      <c r="Z251" s="84">
        <f t="shared" si="126"/>
        <v>0</v>
      </c>
      <c r="AA251" s="84">
        <f t="shared" si="126"/>
        <v>0</v>
      </c>
      <c r="AB251" s="84">
        <f t="shared" si="126"/>
        <v>0</v>
      </c>
      <c r="AC251" s="84">
        <f t="shared" si="126"/>
        <v>0</v>
      </c>
      <c r="AD251" s="84">
        <f t="shared" si="126"/>
        <v>0</v>
      </c>
      <c r="AE251" s="84">
        <f t="shared" si="126"/>
        <v>0</v>
      </c>
      <c r="AF251" s="84">
        <f t="shared" si="126"/>
        <v>0</v>
      </c>
      <c r="AG251" s="84">
        <f t="shared" si="127"/>
        <v>0</v>
      </c>
      <c r="AH251" s="84">
        <f t="shared" si="127"/>
        <v>0</v>
      </c>
      <c r="AI251" s="84">
        <f t="shared" si="127"/>
        <v>0</v>
      </c>
      <c r="AJ251" s="84">
        <f t="shared" si="127"/>
        <v>0</v>
      </c>
      <c r="AK251" s="84">
        <f t="shared" si="127"/>
        <v>0</v>
      </c>
      <c r="AL251" s="84">
        <f t="shared" si="127"/>
        <v>0</v>
      </c>
      <c r="AM251" s="84">
        <f t="shared" si="127"/>
        <v>0</v>
      </c>
      <c r="AN251" s="84">
        <f t="shared" si="127"/>
        <v>0</v>
      </c>
      <c r="AO251" s="84">
        <f t="shared" si="127"/>
        <v>0</v>
      </c>
      <c r="AP251" s="84">
        <f t="shared" si="127"/>
        <v>0</v>
      </c>
      <c r="AQ251" s="84">
        <f t="shared" si="128"/>
        <v>0</v>
      </c>
      <c r="AR251" s="84">
        <f t="shared" si="128"/>
        <v>0</v>
      </c>
      <c r="AS251" s="84">
        <f t="shared" si="128"/>
        <v>0</v>
      </c>
      <c r="AT251" s="84">
        <f t="shared" si="128"/>
        <v>0</v>
      </c>
      <c r="AU251" s="84">
        <f t="shared" si="128"/>
        <v>0</v>
      </c>
      <c r="AV251" s="84">
        <f t="shared" si="128"/>
        <v>0</v>
      </c>
      <c r="AW251" s="84">
        <f t="shared" si="128"/>
        <v>0</v>
      </c>
      <c r="AX251" s="84">
        <f t="shared" si="128"/>
        <v>0</v>
      </c>
      <c r="AY251" s="84">
        <f t="shared" si="128"/>
        <v>0</v>
      </c>
      <c r="AZ251" s="84">
        <f t="shared" si="128"/>
        <v>0</v>
      </c>
    </row>
    <row r="252" spans="1:52" ht="15.75" x14ac:dyDescent="0.25">
      <c r="A252" s="86">
        <v>44</v>
      </c>
      <c r="B252" s="85">
        <v>0.23</v>
      </c>
      <c r="C252" s="84">
        <f t="shared" si="124"/>
        <v>0</v>
      </c>
      <c r="D252" s="84">
        <f t="shared" si="124"/>
        <v>0</v>
      </c>
      <c r="E252" s="84">
        <f t="shared" si="124"/>
        <v>0</v>
      </c>
      <c r="F252" s="84">
        <f t="shared" si="124"/>
        <v>0</v>
      </c>
      <c r="G252" s="84">
        <f t="shared" si="124"/>
        <v>0</v>
      </c>
      <c r="H252" s="84">
        <f t="shared" si="124"/>
        <v>0</v>
      </c>
      <c r="I252" s="84">
        <f t="shared" si="124"/>
        <v>0</v>
      </c>
      <c r="J252" s="84">
        <f t="shared" si="124"/>
        <v>0</v>
      </c>
      <c r="K252" s="84">
        <f t="shared" si="124"/>
        <v>0</v>
      </c>
      <c r="L252" s="84">
        <f t="shared" si="124"/>
        <v>0</v>
      </c>
      <c r="M252" s="84">
        <f t="shared" si="125"/>
        <v>0</v>
      </c>
      <c r="N252" s="84">
        <f t="shared" si="125"/>
        <v>0</v>
      </c>
      <c r="O252" s="84">
        <f t="shared" si="125"/>
        <v>0</v>
      </c>
      <c r="P252" s="84">
        <f t="shared" si="125"/>
        <v>0</v>
      </c>
      <c r="Q252" s="84">
        <f t="shared" si="125"/>
        <v>0</v>
      </c>
      <c r="R252" s="84">
        <f t="shared" si="125"/>
        <v>0</v>
      </c>
      <c r="S252" s="84">
        <f t="shared" si="125"/>
        <v>0</v>
      </c>
      <c r="T252" s="84">
        <f t="shared" si="125"/>
        <v>0</v>
      </c>
      <c r="U252" s="84">
        <f t="shared" si="125"/>
        <v>0</v>
      </c>
      <c r="V252" s="84">
        <f t="shared" si="125"/>
        <v>0</v>
      </c>
      <c r="W252" s="84">
        <f t="shared" si="126"/>
        <v>0</v>
      </c>
      <c r="X252" s="84">
        <f t="shared" si="126"/>
        <v>0</v>
      </c>
      <c r="Y252" s="84">
        <f t="shared" si="126"/>
        <v>0</v>
      </c>
      <c r="Z252" s="84">
        <f t="shared" si="126"/>
        <v>0</v>
      </c>
      <c r="AA252" s="84">
        <f t="shared" si="126"/>
        <v>0</v>
      </c>
      <c r="AB252" s="84">
        <f t="shared" si="126"/>
        <v>0</v>
      </c>
      <c r="AC252" s="84">
        <f t="shared" si="126"/>
        <v>0</v>
      </c>
      <c r="AD252" s="84">
        <f t="shared" si="126"/>
        <v>0</v>
      </c>
      <c r="AE252" s="84">
        <f t="shared" si="126"/>
        <v>0</v>
      </c>
      <c r="AF252" s="84">
        <f t="shared" si="126"/>
        <v>0</v>
      </c>
      <c r="AG252" s="84">
        <f t="shared" si="127"/>
        <v>0</v>
      </c>
      <c r="AH252" s="84">
        <f t="shared" si="127"/>
        <v>0</v>
      </c>
      <c r="AI252" s="84">
        <f t="shared" si="127"/>
        <v>0</v>
      </c>
      <c r="AJ252" s="84">
        <f t="shared" si="127"/>
        <v>0</v>
      </c>
      <c r="AK252" s="84">
        <f t="shared" si="127"/>
        <v>0</v>
      </c>
      <c r="AL252" s="84">
        <f t="shared" si="127"/>
        <v>0</v>
      </c>
      <c r="AM252" s="84">
        <f t="shared" si="127"/>
        <v>0</v>
      </c>
      <c r="AN252" s="84">
        <f t="shared" si="127"/>
        <v>0</v>
      </c>
      <c r="AO252" s="84">
        <f t="shared" si="127"/>
        <v>0</v>
      </c>
      <c r="AP252" s="84">
        <f t="shared" si="127"/>
        <v>0</v>
      </c>
      <c r="AQ252" s="84">
        <f t="shared" si="128"/>
        <v>0</v>
      </c>
      <c r="AR252" s="84">
        <f t="shared" si="128"/>
        <v>0</v>
      </c>
      <c r="AS252" s="84">
        <f t="shared" si="128"/>
        <v>0</v>
      </c>
      <c r="AT252" s="84">
        <f t="shared" si="128"/>
        <v>0</v>
      </c>
      <c r="AU252" s="84">
        <f t="shared" si="128"/>
        <v>0</v>
      </c>
      <c r="AV252" s="84">
        <f t="shared" si="128"/>
        <v>0</v>
      </c>
      <c r="AW252" s="84">
        <f t="shared" si="128"/>
        <v>0</v>
      </c>
      <c r="AX252" s="84">
        <f t="shared" si="128"/>
        <v>0</v>
      </c>
      <c r="AY252" s="84">
        <f t="shared" si="128"/>
        <v>0</v>
      </c>
      <c r="AZ252" s="84">
        <f t="shared" si="128"/>
        <v>0</v>
      </c>
    </row>
    <row r="253" spans="1:52" ht="15.75" x14ac:dyDescent="0.25">
      <c r="A253" s="86">
        <v>45</v>
      </c>
      <c r="B253" s="85">
        <v>0.23</v>
      </c>
      <c r="C253" s="84">
        <f t="shared" si="124"/>
        <v>0</v>
      </c>
      <c r="D253" s="84">
        <f t="shared" si="124"/>
        <v>0</v>
      </c>
      <c r="E253" s="84">
        <f t="shared" si="124"/>
        <v>0</v>
      </c>
      <c r="F253" s="84">
        <f t="shared" si="124"/>
        <v>0</v>
      </c>
      <c r="G253" s="84">
        <f t="shared" si="124"/>
        <v>0</v>
      </c>
      <c r="H253" s="84">
        <f t="shared" si="124"/>
        <v>0</v>
      </c>
      <c r="I253" s="84">
        <f t="shared" si="124"/>
        <v>0</v>
      </c>
      <c r="J253" s="84">
        <f t="shared" si="124"/>
        <v>0</v>
      </c>
      <c r="K253" s="84">
        <f t="shared" si="124"/>
        <v>0</v>
      </c>
      <c r="L253" s="84">
        <f t="shared" si="124"/>
        <v>0</v>
      </c>
      <c r="M253" s="84">
        <f t="shared" si="125"/>
        <v>0</v>
      </c>
      <c r="N253" s="84">
        <f t="shared" si="125"/>
        <v>0</v>
      </c>
      <c r="O253" s="84">
        <f t="shared" si="125"/>
        <v>0</v>
      </c>
      <c r="P253" s="84">
        <f t="shared" si="125"/>
        <v>0</v>
      </c>
      <c r="Q253" s="84">
        <f t="shared" si="125"/>
        <v>0</v>
      </c>
      <c r="R253" s="84">
        <f t="shared" si="125"/>
        <v>0</v>
      </c>
      <c r="S253" s="84">
        <f t="shared" si="125"/>
        <v>0</v>
      </c>
      <c r="T253" s="84">
        <f t="shared" si="125"/>
        <v>0</v>
      </c>
      <c r="U253" s="84">
        <f t="shared" si="125"/>
        <v>0</v>
      </c>
      <c r="V253" s="84">
        <f t="shared" si="125"/>
        <v>0</v>
      </c>
      <c r="W253" s="84">
        <f t="shared" si="126"/>
        <v>0</v>
      </c>
      <c r="X253" s="84">
        <f t="shared" si="126"/>
        <v>0</v>
      </c>
      <c r="Y253" s="84">
        <f t="shared" si="126"/>
        <v>0</v>
      </c>
      <c r="Z253" s="84">
        <f t="shared" si="126"/>
        <v>0</v>
      </c>
      <c r="AA253" s="84">
        <f t="shared" si="126"/>
        <v>0</v>
      </c>
      <c r="AB253" s="84">
        <f t="shared" si="126"/>
        <v>0</v>
      </c>
      <c r="AC253" s="84">
        <f t="shared" si="126"/>
        <v>0</v>
      </c>
      <c r="AD253" s="84">
        <f t="shared" si="126"/>
        <v>0</v>
      </c>
      <c r="AE253" s="84">
        <f t="shared" si="126"/>
        <v>0</v>
      </c>
      <c r="AF253" s="84">
        <f t="shared" si="126"/>
        <v>0</v>
      </c>
      <c r="AG253" s="84">
        <f t="shared" si="127"/>
        <v>0</v>
      </c>
      <c r="AH253" s="84">
        <f t="shared" si="127"/>
        <v>0</v>
      </c>
      <c r="AI253" s="84">
        <f t="shared" si="127"/>
        <v>0</v>
      </c>
      <c r="AJ253" s="84">
        <f t="shared" si="127"/>
        <v>0</v>
      </c>
      <c r="AK253" s="84">
        <f t="shared" si="127"/>
        <v>0</v>
      </c>
      <c r="AL253" s="84">
        <f t="shared" si="127"/>
        <v>0</v>
      </c>
      <c r="AM253" s="84">
        <f t="shared" si="127"/>
        <v>0</v>
      </c>
      <c r="AN253" s="84">
        <f t="shared" si="127"/>
        <v>0</v>
      </c>
      <c r="AO253" s="84">
        <f t="shared" si="127"/>
        <v>0</v>
      </c>
      <c r="AP253" s="84">
        <f t="shared" si="127"/>
        <v>0</v>
      </c>
      <c r="AQ253" s="84">
        <f t="shared" si="128"/>
        <v>0</v>
      </c>
      <c r="AR253" s="84">
        <f t="shared" si="128"/>
        <v>0</v>
      </c>
      <c r="AS253" s="84">
        <f t="shared" si="128"/>
        <v>0</v>
      </c>
      <c r="AT253" s="84">
        <f t="shared" si="128"/>
        <v>0</v>
      </c>
      <c r="AU253" s="84">
        <f t="shared" si="128"/>
        <v>0</v>
      </c>
      <c r="AV253" s="84">
        <f t="shared" si="128"/>
        <v>0</v>
      </c>
      <c r="AW253" s="84">
        <f t="shared" si="128"/>
        <v>0</v>
      </c>
      <c r="AX253" s="84">
        <f t="shared" si="128"/>
        <v>0</v>
      </c>
      <c r="AY253" s="84">
        <f t="shared" si="128"/>
        <v>0</v>
      </c>
      <c r="AZ253" s="84">
        <f t="shared" si="128"/>
        <v>0</v>
      </c>
    </row>
    <row r="254" spans="1:52" ht="15.75" x14ac:dyDescent="0.25">
      <c r="A254" s="86">
        <v>46</v>
      </c>
      <c r="B254" s="85">
        <v>0.23</v>
      </c>
      <c r="C254" s="84">
        <f t="shared" si="124"/>
        <v>0</v>
      </c>
      <c r="D254" s="84">
        <f t="shared" si="124"/>
        <v>0</v>
      </c>
      <c r="E254" s="84">
        <f t="shared" si="124"/>
        <v>0</v>
      </c>
      <c r="F254" s="84">
        <f t="shared" si="124"/>
        <v>0</v>
      </c>
      <c r="G254" s="84">
        <f t="shared" si="124"/>
        <v>0</v>
      </c>
      <c r="H254" s="84">
        <f t="shared" si="124"/>
        <v>0</v>
      </c>
      <c r="I254" s="84">
        <f t="shared" si="124"/>
        <v>0</v>
      </c>
      <c r="J254" s="84">
        <f t="shared" si="124"/>
        <v>0</v>
      </c>
      <c r="K254" s="84">
        <f t="shared" si="124"/>
        <v>0</v>
      </c>
      <c r="L254" s="84">
        <f t="shared" si="124"/>
        <v>0</v>
      </c>
      <c r="M254" s="84">
        <f t="shared" si="125"/>
        <v>0</v>
      </c>
      <c r="N254" s="84">
        <f t="shared" si="125"/>
        <v>0</v>
      </c>
      <c r="O254" s="84">
        <f t="shared" si="125"/>
        <v>0</v>
      </c>
      <c r="P254" s="84">
        <f t="shared" si="125"/>
        <v>0</v>
      </c>
      <c r="Q254" s="84">
        <f t="shared" si="125"/>
        <v>0</v>
      </c>
      <c r="R254" s="84">
        <f t="shared" si="125"/>
        <v>0</v>
      </c>
      <c r="S254" s="84">
        <f t="shared" si="125"/>
        <v>0</v>
      </c>
      <c r="T254" s="84">
        <f t="shared" si="125"/>
        <v>0</v>
      </c>
      <c r="U254" s="84">
        <f t="shared" si="125"/>
        <v>0</v>
      </c>
      <c r="V254" s="84">
        <f t="shared" si="125"/>
        <v>0</v>
      </c>
      <c r="W254" s="84">
        <f t="shared" si="126"/>
        <v>0</v>
      </c>
      <c r="X254" s="84">
        <f t="shared" si="126"/>
        <v>0</v>
      </c>
      <c r="Y254" s="84">
        <f t="shared" si="126"/>
        <v>0</v>
      </c>
      <c r="Z254" s="84">
        <f t="shared" si="126"/>
        <v>0</v>
      </c>
      <c r="AA254" s="84">
        <f t="shared" si="126"/>
        <v>0</v>
      </c>
      <c r="AB254" s="84">
        <f t="shared" si="126"/>
        <v>0</v>
      </c>
      <c r="AC254" s="84">
        <f t="shared" si="126"/>
        <v>0</v>
      </c>
      <c r="AD254" s="84">
        <f t="shared" si="126"/>
        <v>0</v>
      </c>
      <c r="AE254" s="84">
        <f t="shared" si="126"/>
        <v>0</v>
      </c>
      <c r="AF254" s="84">
        <f t="shared" si="126"/>
        <v>0</v>
      </c>
      <c r="AG254" s="84">
        <f t="shared" si="127"/>
        <v>0</v>
      </c>
      <c r="AH254" s="84">
        <f t="shared" si="127"/>
        <v>0</v>
      </c>
      <c r="AI254" s="84">
        <f t="shared" si="127"/>
        <v>0</v>
      </c>
      <c r="AJ254" s="84">
        <f t="shared" si="127"/>
        <v>0</v>
      </c>
      <c r="AK254" s="84">
        <f t="shared" si="127"/>
        <v>0</v>
      </c>
      <c r="AL254" s="84">
        <f t="shared" si="127"/>
        <v>0</v>
      </c>
      <c r="AM254" s="84">
        <f t="shared" si="127"/>
        <v>0</v>
      </c>
      <c r="AN254" s="84">
        <f t="shared" si="127"/>
        <v>0</v>
      </c>
      <c r="AO254" s="84">
        <f t="shared" si="127"/>
        <v>0</v>
      </c>
      <c r="AP254" s="84">
        <f t="shared" si="127"/>
        <v>0</v>
      </c>
      <c r="AQ254" s="84">
        <f t="shared" si="128"/>
        <v>0</v>
      </c>
      <c r="AR254" s="84">
        <f t="shared" si="128"/>
        <v>0</v>
      </c>
      <c r="AS254" s="84">
        <f t="shared" si="128"/>
        <v>0</v>
      </c>
      <c r="AT254" s="84">
        <f t="shared" si="128"/>
        <v>0</v>
      </c>
      <c r="AU254" s="84">
        <f t="shared" si="128"/>
        <v>0</v>
      </c>
      <c r="AV254" s="84">
        <f t="shared" si="128"/>
        <v>0</v>
      </c>
      <c r="AW254" s="84">
        <f t="shared" si="128"/>
        <v>0</v>
      </c>
      <c r="AX254" s="84">
        <f t="shared" si="128"/>
        <v>0</v>
      </c>
      <c r="AY254" s="84">
        <f t="shared" si="128"/>
        <v>0</v>
      </c>
      <c r="AZ254" s="84">
        <f t="shared" si="128"/>
        <v>0</v>
      </c>
    </row>
    <row r="255" spans="1:52" ht="15.75" x14ac:dyDescent="0.25">
      <c r="A255" s="86">
        <v>47</v>
      </c>
      <c r="B255" s="85">
        <v>0.23</v>
      </c>
      <c r="C255" s="84">
        <f t="shared" si="124"/>
        <v>0</v>
      </c>
      <c r="D255" s="84">
        <f t="shared" si="124"/>
        <v>0</v>
      </c>
      <c r="E255" s="84">
        <f t="shared" si="124"/>
        <v>0</v>
      </c>
      <c r="F255" s="84">
        <f t="shared" si="124"/>
        <v>0</v>
      </c>
      <c r="G255" s="84">
        <f t="shared" si="124"/>
        <v>0</v>
      </c>
      <c r="H255" s="84">
        <f t="shared" si="124"/>
        <v>0</v>
      </c>
      <c r="I255" s="84">
        <f t="shared" si="124"/>
        <v>0</v>
      </c>
      <c r="J255" s="84">
        <f t="shared" si="124"/>
        <v>0</v>
      </c>
      <c r="K255" s="84">
        <f t="shared" si="124"/>
        <v>0</v>
      </c>
      <c r="L255" s="84">
        <f t="shared" si="124"/>
        <v>0</v>
      </c>
      <c r="M255" s="84">
        <f t="shared" si="125"/>
        <v>0</v>
      </c>
      <c r="N255" s="84">
        <f t="shared" si="125"/>
        <v>0</v>
      </c>
      <c r="O255" s="84">
        <f t="shared" si="125"/>
        <v>0</v>
      </c>
      <c r="P255" s="84">
        <f t="shared" si="125"/>
        <v>0</v>
      </c>
      <c r="Q255" s="84">
        <f t="shared" si="125"/>
        <v>0</v>
      </c>
      <c r="R255" s="84">
        <f t="shared" si="125"/>
        <v>0</v>
      </c>
      <c r="S255" s="84">
        <f t="shared" si="125"/>
        <v>0</v>
      </c>
      <c r="T255" s="84">
        <f t="shared" si="125"/>
        <v>0</v>
      </c>
      <c r="U255" s="84">
        <f t="shared" si="125"/>
        <v>0</v>
      </c>
      <c r="V255" s="84">
        <f t="shared" si="125"/>
        <v>0</v>
      </c>
      <c r="W255" s="84">
        <f t="shared" si="126"/>
        <v>0</v>
      </c>
      <c r="X255" s="84">
        <f t="shared" si="126"/>
        <v>0</v>
      </c>
      <c r="Y255" s="84">
        <f t="shared" si="126"/>
        <v>0</v>
      </c>
      <c r="Z255" s="84">
        <f t="shared" si="126"/>
        <v>0</v>
      </c>
      <c r="AA255" s="84">
        <f t="shared" si="126"/>
        <v>0</v>
      </c>
      <c r="AB255" s="84">
        <f t="shared" si="126"/>
        <v>0</v>
      </c>
      <c r="AC255" s="84">
        <f t="shared" si="126"/>
        <v>0</v>
      </c>
      <c r="AD255" s="84">
        <f t="shared" si="126"/>
        <v>0</v>
      </c>
      <c r="AE255" s="84">
        <f t="shared" si="126"/>
        <v>0</v>
      </c>
      <c r="AF255" s="84">
        <f t="shared" si="126"/>
        <v>0</v>
      </c>
      <c r="AG255" s="84">
        <f t="shared" si="127"/>
        <v>0</v>
      </c>
      <c r="AH255" s="84">
        <f t="shared" si="127"/>
        <v>0</v>
      </c>
      <c r="AI255" s="84">
        <f t="shared" si="127"/>
        <v>0</v>
      </c>
      <c r="AJ255" s="84">
        <f t="shared" si="127"/>
        <v>0</v>
      </c>
      <c r="AK255" s="84">
        <f t="shared" si="127"/>
        <v>0</v>
      </c>
      <c r="AL255" s="84">
        <f t="shared" si="127"/>
        <v>0</v>
      </c>
      <c r="AM255" s="84">
        <f t="shared" si="127"/>
        <v>0</v>
      </c>
      <c r="AN255" s="84">
        <f t="shared" si="127"/>
        <v>0</v>
      </c>
      <c r="AO255" s="84">
        <f t="shared" si="127"/>
        <v>0</v>
      </c>
      <c r="AP255" s="84">
        <f t="shared" si="127"/>
        <v>0</v>
      </c>
      <c r="AQ255" s="84">
        <f t="shared" si="128"/>
        <v>0</v>
      </c>
      <c r="AR255" s="84">
        <f t="shared" si="128"/>
        <v>0</v>
      </c>
      <c r="AS255" s="84">
        <f t="shared" si="128"/>
        <v>0</v>
      </c>
      <c r="AT255" s="84">
        <f t="shared" si="128"/>
        <v>0</v>
      </c>
      <c r="AU255" s="84">
        <f t="shared" si="128"/>
        <v>0</v>
      </c>
      <c r="AV255" s="84">
        <f t="shared" si="128"/>
        <v>0</v>
      </c>
      <c r="AW255" s="84">
        <f t="shared" si="128"/>
        <v>0</v>
      </c>
      <c r="AX255" s="84">
        <f t="shared" si="128"/>
        <v>0</v>
      </c>
      <c r="AY255" s="84">
        <f t="shared" si="128"/>
        <v>0</v>
      </c>
      <c r="AZ255" s="84">
        <f t="shared" si="128"/>
        <v>0</v>
      </c>
    </row>
    <row r="256" spans="1:52" ht="15.75" x14ac:dyDescent="0.25">
      <c r="A256" s="86">
        <v>48</v>
      </c>
      <c r="B256" s="85">
        <v>0.23</v>
      </c>
      <c r="C256" s="84">
        <f t="shared" si="124"/>
        <v>0</v>
      </c>
      <c r="D256" s="84">
        <f t="shared" si="124"/>
        <v>0</v>
      </c>
      <c r="E256" s="84">
        <f t="shared" si="124"/>
        <v>0</v>
      </c>
      <c r="F256" s="84">
        <f t="shared" si="124"/>
        <v>0</v>
      </c>
      <c r="G256" s="84">
        <f t="shared" si="124"/>
        <v>0</v>
      </c>
      <c r="H256" s="84">
        <f t="shared" si="124"/>
        <v>0</v>
      </c>
      <c r="I256" s="84">
        <f t="shared" si="124"/>
        <v>0</v>
      </c>
      <c r="J256" s="84">
        <f t="shared" si="124"/>
        <v>0</v>
      </c>
      <c r="K256" s="84">
        <f t="shared" si="124"/>
        <v>0</v>
      </c>
      <c r="L256" s="84">
        <f t="shared" si="124"/>
        <v>0</v>
      </c>
      <c r="M256" s="84">
        <f t="shared" si="125"/>
        <v>0</v>
      </c>
      <c r="N256" s="84">
        <f t="shared" si="125"/>
        <v>0</v>
      </c>
      <c r="O256" s="84">
        <f t="shared" si="125"/>
        <v>0</v>
      </c>
      <c r="P256" s="84">
        <f t="shared" si="125"/>
        <v>0</v>
      </c>
      <c r="Q256" s="84">
        <f t="shared" si="125"/>
        <v>0</v>
      </c>
      <c r="R256" s="84">
        <f t="shared" si="125"/>
        <v>0</v>
      </c>
      <c r="S256" s="84">
        <f t="shared" si="125"/>
        <v>0</v>
      </c>
      <c r="T256" s="84">
        <f t="shared" si="125"/>
        <v>0</v>
      </c>
      <c r="U256" s="84">
        <f t="shared" si="125"/>
        <v>0</v>
      </c>
      <c r="V256" s="84">
        <f t="shared" si="125"/>
        <v>0</v>
      </c>
      <c r="W256" s="84">
        <f t="shared" si="126"/>
        <v>0</v>
      </c>
      <c r="X256" s="84">
        <f t="shared" si="126"/>
        <v>0</v>
      </c>
      <c r="Y256" s="84">
        <f t="shared" si="126"/>
        <v>0</v>
      </c>
      <c r="Z256" s="84">
        <f t="shared" si="126"/>
        <v>0</v>
      </c>
      <c r="AA256" s="84">
        <f t="shared" si="126"/>
        <v>0</v>
      </c>
      <c r="AB256" s="84">
        <f t="shared" si="126"/>
        <v>0</v>
      </c>
      <c r="AC256" s="84">
        <f t="shared" si="126"/>
        <v>0</v>
      </c>
      <c r="AD256" s="84">
        <f t="shared" si="126"/>
        <v>0</v>
      </c>
      <c r="AE256" s="84">
        <f t="shared" si="126"/>
        <v>0</v>
      </c>
      <c r="AF256" s="84">
        <f t="shared" si="126"/>
        <v>0</v>
      </c>
      <c r="AG256" s="84">
        <f t="shared" si="127"/>
        <v>0</v>
      </c>
      <c r="AH256" s="84">
        <f t="shared" si="127"/>
        <v>0</v>
      </c>
      <c r="AI256" s="84">
        <f t="shared" si="127"/>
        <v>0</v>
      </c>
      <c r="AJ256" s="84">
        <f t="shared" si="127"/>
        <v>0</v>
      </c>
      <c r="AK256" s="84">
        <f t="shared" si="127"/>
        <v>0</v>
      </c>
      <c r="AL256" s="84">
        <f t="shared" si="127"/>
        <v>0</v>
      </c>
      <c r="AM256" s="84">
        <f t="shared" si="127"/>
        <v>0</v>
      </c>
      <c r="AN256" s="84">
        <f t="shared" si="127"/>
        <v>0</v>
      </c>
      <c r="AO256" s="84">
        <f t="shared" si="127"/>
        <v>0</v>
      </c>
      <c r="AP256" s="84">
        <f t="shared" si="127"/>
        <v>0</v>
      </c>
      <c r="AQ256" s="84">
        <f t="shared" si="128"/>
        <v>0</v>
      </c>
      <c r="AR256" s="84">
        <f t="shared" si="128"/>
        <v>0</v>
      </c>
      <c r="AS256" s="84">
        <f t="shared" si="128"/>
        <v>0</v>
      </c>
      <c r="AT256" s="84">
        <f t="shared" si="128"/>
        <v>0</v>
      </c>
      <c r="AU256" s="84">
        <f t="shared" si="128"/>
        <v>0</v>
      </c>
      <c r="AV256" s="84">
        <f t="shared" si="128"/>
        <v>0</v>
      </c>
      <c r="AW256" s="84">
        <f t="shared" si="128"/>
        <v>0</v>
      </c>
      <c r="AX256" s="84">
        <f t="shared" si="128"/>
        <v>0</v>
      </c>
      <c r="AY256" s="84">
        <f t="shared" si="128"/>
        <v>0</v>
      </c>
      <c r="AZ256" s="84">
        <f t="shared" si="128"/>
        <v>0</v>
      </c>
    </row>
    <row r="257" spans="1:52" ht="15.75" x14ac:dyDescent="0.25">
      <c r="A257" s="86">
        <v>49</v>
      </c>
      <c r="B257" s="85">
        <v>0.23</v>
      </c>
      <c r="C257" s="84">
        <f t="shared" si="124"/>
        <v>0</v>
      </c>
      <c r="D257" s="84">
        <f t="shared" si="124"/>
        <v>0</v>
      </c>
      <c r="E257" s="84">
        <f t="shared" si="124"/>
        <v>0</v>
      </c>
      <c r="F257" s="84">
        <f t="shared" si="124"/>
        <v>0</v>
      </c>
      <c r="G257" s="84">
        <f t="shared" si="124"/>
        <v>0</v>
      </c>
      <c r="H257" s="84">
        <f t="shared" si="124"/>
        <v>0</v>
      </c>
      <c r="I257" s="84">
        <f t="shared" si="124"/>
        <v>0</v>
      </c>
      <c r="J257" s="84">
        <f t="shared" si="124"/>
        <v>0</v>
      </c>
      <c r="K257" s="84">
        <f t="shared" si="124"/>
        <v>0</v>
      </c>
      <c r="L257" s="84">
        <f t="shared" si="124"/>
        <v>0</v>
      </c>
      <c r="M257" s="84">
        <f t="shared" si="125"/>
        <v>0</v>
      </c>
      <c r="N257" s="84">
        <f t="shared" si="125"/>
        <v>0</v>
      </c>
      <c r="O257" s="84">
        <f t="shared" si="125"/>
        <v>0</v>
      </c>
      <c r="P257" s="84">
        <f t="shared" si="125"/>
        <v>0</v>
      </c>
      <c r="Q257" s="84">
        <f t="shared" si="125"/>
        <v>0</v>
      </c>
      <c r="R257" s="84">
        <f t="shared" si="125"/>
        <v>0</v>
      </c>
      <c r="S257" s="84">
        <f t="shared" si="125"/>
        <v>0</v>
      </c>
      <c r="T257" s="84">
        <f t="shared" si="125"/>
        <v>0</v>
      </c>
      <c r="U257" s="84">
        <f t="shared" si="125"/>
        <v>0</v>
      </c>
      <c r="V257" s="84">
        <f t="shared" si="125"/>
        <v>0</v>
      </c>
      <c r="W257" s="84">
        <f t="shared" si="126"/>
        <v>0</v>
      </c>
      <c r="X257" s="84">
        <f t="shared" si="126"/>
        <v>0</v>
      </c>
      <c r="Y257" s="84">
        <f t="shared" si="126"/>
        <v>0</v>
      </c>
      <c r="Z257" s="84">
        <f t="shared" si="126"/>
        <v>0</v>
      </c>
      <c r="AA257" s="84">
        <f t="shared" si="126"/>
        <v>0</v>
      </c>
      <c r="AB257" s="84">
        <f t="shared" si="126"/>
        <v>0</v>
      </c>
      <c r="AC257" s="84">
        <f t="shared" si="126"/>
        <v>0</v>
      </c>
      <c r="AD257" s="84">
        <f t="shared" si="126"/>
        <v>0</v>
      </c>
      <c r="AE257" s="84">
        <f t="shared" si="126"/>
        <v>0</v>
      </c>
      <c r="AF257" s="84">
        <f t="shared" si="126"/>
        <v>0</v>
      </c>
      <c r="AG257" s="84">
        <f t="shared" si="127"/>
        <v>0</v>
      </c>
      <c r="AH257" s="84">
        <f t="shared" si="127"/>
        <v>0</v>
      </c>
      <c r="AI257" s="84">
        <f t="shared" si="127"/>
        <v>0</v>
      </c>
      <c r="AJ257" s="84">
        <f t="shared" si="127"/>
        <v>0</v>
      </c>
      <c r="AK257" s="84">
        <f t="shared" si="127"/>
        <v>0</v>
      </c>
      <c r="AL257" s="84">
        <f t="shared" si="127"/>
        <v>0</v>
      </c>
      <c r="AM257" s="84">
        <f t="shared" si="127"/>
        <v>0</v>
      </c>
      <c r="AN257" s="84">
        <f t="shared" si="127"/>
        <v>0</v>
      </c>
      <c r="AO257" s="84">
        <f t="shared" si="127"/>
        <v>0</v>
      </c>
      <c r="AP257" s="84">
        <f t="shared" si="127"/>
        <v>0</v>
      </c>
      <c r="AQ257" s="84">
        <f t="shared" si="128"/>
        <v>0</v>
      </c>
      <c r="AR257" s="84">
        <f t="shared" si="128"/>
        <v>0</v>
      </c>
      <c r="AS257" s="84">
        <f t="shared" si="128"/>
        <v>0</v>
      </c>
      <c r="AT257" s="84">
        <f t="shared" si="128"/>
        <v>0</v>
      </c>
      <c r="AU257" s="84">
        <f t="shared" si="128"/>
        <v>0</v>
      </c>
      <c r="AV257" s="84">
        <f t="shared" si="128"/>
        <v>0</v>
      </c>
      <c r="AW257" s="84">
        <f t="shared" si="128"/>
        <v>0</v>
      </c>
      <c r="AX257" s="84">
        <f t="shared" si="128"/>
        <v>0</v>
      </c>
      <c r="AY257" s="84">
        <f t="shared" si="128"/>
        <v>0</v>
      </c>
      <c r="AZ257" s="84">
        <f t="shared" si="128"/>
        <v>0</v>
      </c>
    </row>
    <row r="258" spans="1:52" ht="15.75" x14ac:dyDescent="0.25">
      <c r="A258" s="86">
        <v>50</v>
      </c>
      <c r="B258" s="85">
        <v>0.23</v>
      </c>
      <c r="C258" s="84">
        <f t="shared" ref="C258:L267" si="129">IF(( (ABS(ABS(C$10)-$A258)))&lt;1,$B258,0)</f>
        <v>0</v>
      </c>
      <c r="D258" s="84">
        <f t="shared" si="129"/>
        <v>0</v>
      </c>
      <c r="E258" s="84">
        <f t="shared" si="129"/>
        <v>0</v>
      </c>
      <c r="F258" s="84">
        <f t="shared" si="129"/>
        <v>0</v>
      </c>
      <c r="G258" s="84">
        <f t="shared" si="129"/>
        <v>0</v>
      </c>
      <c r="H258" s="84">
        <f t="shared" si="129"/>
        <v>0</v>
      </c>
      <c r="I258" s="84">
        <f t="shared" si="129"/>
        <v>0</v>
      </c>
      <c r="J258" s="84">
        <f t="shared" si="129"/>
        <v>0</v>
      </c>
      <c r="K258" s="84">
        <f t="shared" si="129"/>
        <v>0</v>
      </c>
      <c r="L258" s="84">
        <f t="shared" si="129"/>
        <v>0</v>
      </c>
      <c r="M258" s="84">
        <f t="shared" ref="M258:V267" si="130">IF(( (ABS(ABS(M$10)-$A258)))&lt;1,$B258,0)</f>
        <v>0</v>
      </c>
      <c r="N258" s="84">
        <f t="shared" si="130"/>
        <v>0</v>
      </c>
      <c r="O258" s="84">
        <f t="shared" si="130"/>
        <v>0</v>
      </c>
      <c r="P258" s="84">
        <f t="shared" si="130"/>
        <v>0</v>
      </c>
      <c r="Q258" s="84">
        <f t="shared" si="130"/>
        <v>0</v>
      </c>
      <c r="R258" s="84">
        <f t="shared" si="130"/>
        <v>0</v>
      </c>
      <c r="S258" s="84">
        <f t="shared" si="130"/>
        <v>0</v>
      </c>
      <c r="T258" s="84">
        <f t="shared" si="130"/>
        <v>0</v>
      </c>
      <c r="U258" s="84">
        <f t="shared" si="130"/>
        <v>0</v>
      </c>
      <c r="V258" s="84">
        <f t="shared" si="130"/>
        <v>0</v>
      </c>
      <c r="W258" s="84">
        <f t="shared" ref="W258:AF267" si="131">IF(( (ABS(ABS(W$10)-$A258)))&lt;1,$B258,0)</f>
        <v>0</v>
      </c>
      <c r="X258" s="84">
        <f t="shared" si="131"/>
        <v>0</v>
      </c>
      <c r="Y258" s="84">
        <f t="shared" si="131"/>
        <v>0</v>
      </c>
      <c r="Z258" s="84">
        <f t="shared" si="131"/>
        <v>0</v>
      </c>
      <c r="AA258" s="84">
        <f t="shared" si="131"/>
        <v>0</v>
      </c>
      <c r="AB258" s="84">
        <f t="shared" si="131"/>
        <v>0</v>
      </c>
      <c r="AC258" s="84">
        <f t="shared" si="131"/>
        <v>0</v>
      </c>
      <c r="AD258" s="84">
        <f t="shared" si="131"/>
        <v>0</v>
      </c>
      <c r="AE258" s="84">
        <f t="shared" si="131"/>
        <v>0</v>
      </c>
      <c r="AF258" s="84">
        <f t="shared" si="131"/>
        <v>0</v>
      </c>
      <c r="AG258" s="84">
        <f t="shared" ref="AG258:AP267" si="132">IF(( (ABS(ABS(AG$10)-$A258)))&lt;1,$B258,0)</f>
        <v>0</v>
      </c>
      <c r="AH258" s="84">
        <f t="shared" si="132"/>
        <v>0</v>
      </c>
      <c r="AI258" s="84">
        <f t="shared" si="132"/>
        <v>0</v>
      </c>
      <c r="AJ258" s="84">
        <f t="shared" si="132"/>
        <v>0</v>
      </c>
      <c r="AK258" s="84">
        <f t="shared" si="132"/>
        <v>0</v>
      </c>
      <c r="AL258" s="84">
        <f t="shared" si="132"/>
        <v>0</v>
      </c>
      <c r="AM258" s="84">
        <f t="shared" si="132"/>
        <v>0</v>
      </c>
      <c r="AN258" s="84">
        <f t="shared" si="132"/>
        <v>0</v>
      </c>
      <c r="AO258" s="84">
        <f t="shared" si="132"/>
        <v>0</v>
      </c>
      <c r="AP258" s="84">
        <f t="shared" si="132"/>
        <v>0</v>
      </c>
      <c r="AQ258" s="84">
        <f t="shared" ref="AQ258:AZ267" si="133">IF(( (ABS(ABS(AQ$10)-$A258)))&lt;1,$B258,0)</f>
        <v>0</v>
      </c>
      <c r="AR258" s="84">
        <f t="shared" si="133"/>
        <v>0</v>
      </c>
      <c r="AS258" s="84">
        <f t="shared" si="133"/>
        <v>0</v>
      </c>
      <c r="AT258" s="84">
        <f t="shared" si="133"/>
        <v>0</v>
      </c>
      <c r="AU258" s="84">
        <f t="shared" si="133"/>
        <v>0</v>
      </c>
      <c r="AV258" s="84">
        <f t="shared" si="133"/>
        <v>0</v>
      </c>
      <c r="AW258" s="84">
        <f t="shared" si="133"/>
        <v>0</v>
      </c>
      <c r="AX258" s="84">
        <f t="shared" si="133"/>
        <v>0</v>
      </c>
      <c r="AY258" s="84">
        <f t="shared" si="133"/>
        <v>0</v>
      </c>
      <c r="AZ258" s="84">
        <f t="shared" si="133"/>
        <v>0</v>
      </c>
    </row>
    <row r="259" spans="1:52" ht="15.75" x14ac:dyDescent="0.25">
      <c r="A259" s="86">
        <v>51</v>
      </c>
      <c r="B259" s="85">
        <v>0.23</v>
      </c>
      <c r="C259" s="84">
        <f t="shared" si="129"/>
        <v>0</v>
      </c>
      <c r="D259" s="84">
        <f t="shared" si="129"/>
        <v>0</v>
      </c>
      <c r="E259" s="84">
        <f t="shared" si="129"/>
        <v>0</v>
      </c>
      <c r="F259" s="84">
        <f t="shared" si="129"/>
        <v>0</v>
      </c>
      <c r="G259" s="84">
        <f t="shared" si="129"/>
        <v>0</v>
      </c>
      <c r="H259" s="84">
        <f t="shared" si="129"/>
        <v>0</v>
      </c>
      <c r="I259" s="84">
        <f t="shared" si="129"/>
        <v>0</v>
      </c>
      <c r="J259" s="84">
        <f t="shared" si="129"/>
        <v>0</v>
      </c>
      <c r="K259" s="84">
        <f t="shared" si="129"/>
        <v>0</v>
      </c>
      <c r="L259" s="84">
        <f t="shared" si="129"/>
        <v>0</v>
      </c>
      <c r="M259" s="84">
        <f t="shared" si="130"/>
        <v>0</v>
      </c>
      <c r="N259" s="84">
        <f t="shared" si="130"/>
        <v>0</v>
      </c>
      <c r="O259" s="84">
        <f t="shared" si="130"/>
        <v>0</v>
      </c>
      <c r="P259" s="84">
        <f t="shared" si="130"/>
        <v>0</v>
      </c>
      <c r="Q259" s="84">
        <f t="shared" si="130"/>
        <v>0</v>
      </c>
      <c r="R259" s="84">
        <f t="shared" si="130"/>
        <v>0</v>
      </c>
      <c r="S259" s="84">
        <f t="shared" si="130"/>
        <v>0</v>
      </c>
      <c r="T259" s="84">
        <f t="shared" si="130"/>
        <v>0</v>
      </c>
      <c r="U259" s="84">
        <f t="shared" si="130"/>
        <v>0</v>
      </c>
      <c r="V259" s="84">
        <f t="shared" si="130"/>
        <v>0</v>
      </c>
      <c r="W259" s="84">
        <f t="shared" si="131"/>
        <v>0</v>
      </c>
      <c r="X259" s="84">
        <f t="shared" si="131"/>
        <v>0</v>
      </c>
      <c r="Y259" s="84">
        <f t="shared" si="131"/>
        <v>0</v>
      </c>
      <c r="Z259" s="84">
        <f t="shared" si="131"/>
        <v>0</v>
      </c>
      <c r="AA259" s="84">
        <f t="shared" si="131"/>
        <v>0</v>
      </c>
      <c r="AB259" s="84">
        <f t="shared" si="131"/>
        <v>0</v>
      </c>
      <c r="AC259" s="84">
        <f t="shared" si="131"/>
        <v>0</v>
      </c>
      <c r="AD259" s="84">
        <f t="shared" si="131"/>
        <v>0</v>
      </c>
      <c r="AE259" s="84">
        <f t="shared" si="131"/>
        <v>0</v>
      </c>
      <c r="AF259" s="84">
        <f t="shared" si="131"/>
        <v>0</v>
      </c>
      <c r="AG259" s="84">
        <f t="shared" si="132"/>
        <v>0</v>
      </c>
      <c r="AH259" s="84">
        <f t="shared" si="132"/>
        <v>0</v>
      </c>
      <c r="AI259" s="84">
        <f t="shared" si="132"/>
        <v>0</v>
      </c>
      <c r="AJ259" s="84">
        <f t="shared" si="132"/>
        <v>0</v>
      </c>
      <c r="AK259" s="84">
        <f t="shared" si="132"/>
        <v>0</v>
      </c>
      <c r="AL259" s="84">
        <f t="shared" si="132"/>
        <v>0</v>
      </c>
      <c r="AM259" s="84">
        <f t="shared" si="132"/>
        <v>0</v>
      </c>
      <c r="AN259" s="84">
        <f t="shared" si="132"/>
        <v>0</v>
      </c>
      <c r="AO259" s="84">
        <f t="shared" si="132"/>
        <v>0</v>
      </c>
      <c r="AP259" s="84">
        <f t="shared" si="132"/>
        <v>0</v>
      </c>
      <c r="AQ259" s="84">
        <f t="shared" si="133"/>
        <v>0</v>
      </c>
      <c r="AR259" s="84">
        <f t="shared" si="133"/>
        <v>0</v>
      </c>
      <c r="AS259" s="84">
        <f t="shared" si="133"/>
        <v>0</v>
      </c>
      <c r="AT259" s="84">
        <f t="shared" si="133"/>
        <v>0</v>
      </c>
      <c r="AU259" s="84">
        <f t="shared" si="133"/>
        <v>0</v>
      </c>
      <c r="AV259" s="84">
        <f t="shared" si="133"/>
        <v>0</v>
      </c>
      <c r="AW259" s="84">
        <f t="shared" si="133"/>
        <v>0</v>
      </c>
      <c r="AX259" s="84">
        <f t="shared" si="133"/>
        <v>0</v>
      </c>
      <c r="AY259" s="84">
        <f t="shared" si="133"/>
        <v>0</v>
      </c>
      <c r="AZ259" s="84">
        <f t="shared" si="133"/>
        <v>0</v>
      </c>
    </row>
    <row r="260" spans="1:52" ht="15.75" x14ac:dyDescent="0.25">
      <c r="A260" s="86">
        <v>52</v>
      </c>
      <c r="B260" s="85">
        <v>0.23</v>
      </c>
      <c r="C260" s="84">
        <f t="shared" si="129"/>
        <v>0</v>
      </c>
      <c r="D260" s="84">
        <f t="shared" si="129"/>
        <v>0</v>
      </c>
      <c r="E260" s="84">
        <f t="shared" si="129"/>
        <v>0</v>
      </c>
      <c r="F260" s="84">
        <f t="shared" si="129"/>
        <v>0</v>
      </c>
      <c r="G260" s="84">
        <f t="shared" si="129"/>
        <v>0</v>
      </c>
      <c r="H260" s="84">
        <f t="shared" si="129"/>
        <v>0</v>
      </c>
      <c r="I260" s="84">
        <f t="shared" si="129"/>
        <v>0</v>
      </c>
      <c r="J260" s="84">
        <f t="shared" si="129"/>
        <v>0</v>
      </c>
      <c r="K260" s="84">
        <f t="shared" si="129"/>
        <v>0</v>
      </c>
      <c r="L260" s="84">
        <f t="shared" si="129"/>
        <v>0</v>
      </c>
      <c r="M260" s="84">
        <f t="shared" si="130"/>
        <v>0</v>
      </c>
      <c r="N260" s="84">
        <f t="shared" si="130"/>
        <v>0</v>
      </c>
      <c r="O260" s="84">
        <f t="shared" si="130"/>
        <v>0</v>
      </c>
      <c r="P260" s="84">
        <f t="shared" si="130"/>
        <v>0</v>
      </c>
      <c r="Q260" s="84">
        <f t="shared" si="130"/>
        <v>0</v>
      </c>
      <c r="R260" s="84">
        <f t="shared" si="130"/>
        <v>0</v>
      </c>
      <c r="S260" s="84">
        <f t="shared" si="130"/>
        <v>0</v>
      </c>
      <c r="T260" s="84">
        <f t="shared" si="130"/>
        <v>0</v>
      </c>
      <c r="U260" s="84">
        <f t="shared" si="130"/>
        <v>0</v>
      </c>
      <c r="V260" s="84">
        <f t="shared" si="130"/>
        <v>0</v>
      </c>
      <c r="W260" s="84">
        <f t="shared" si="131"/>
        <v>0</v>
      </c>
      <c r="X260" s="84">
        <f t="shared" si="131"/>
        <v>0</v>
      </c>
      <c r="Y260" s="84">
        <f t="shared" si="131"/>
        <v>0</v>
      </c>
      <c r="Z260" s="84">
        <f t="shared" si="131"/>
        <v>0</v>
      </c>
      <c r="AA260" s="84">
        <f t="shared" si="131"/>
        <v>0</v>
      </c>
      <c r="AB260" s="84">
        <f t="shared" si="131"/>
        <v>0</v>
      </c>
      <c r="AC260" s="84">
        <f t="shared" si="131"/>
        <v>0</v>
      </c>
      <c r="AD260" s="84">
        <f t="shared" si="131"/>
        <v>0</v>
      </c>
      <c r="AE260" s="84">
        <f t="shared" si="131"/>
        <v>0</v>
      </c>
      <c r="AF260" s="84">
        <f t="shared" si="131"/>
        <v>0</v>
      </c>
      <c r="AG260" s="84">
        <f t="shared" si="132"/>
        <v>0</v>
      </c>
      <c r="AH260" s="84">
        <f t="shared" si="132"/>
        <v>0</v>
      </c>
      <c r="AI260" s="84">
        <f t="shared" si="132"/>
        <v>0</v>
      </c>
      <c r="AJ260" s="84">
        <f t="shared" si="132"/>
        <v>0</v>
      </c>
      <c r="AK260" s="84">
        <f t="shared" si="132"/>
        <v>0</v>
      </c>
      <c r="AL260" s="84">
        <f t="shared" si="132"/>
        <v>0</v>
      </c>
      <c r="AM260" s="84">
        <f t="shared" si="132"/>
        <v>0</v>
      </c>
      <c r="AN260" s="84">
        <f t="shared" si="132"/>
        <v>0</v>
      </c>
      <c r="AO260" s="84">
        <f t="shared" si="132"/>
        <v>0</v>
      </c>
      <c r="AP260" s="84">
        <f t="shared" si="132"/>
        <v>0</v>
      </c>
      <c r="AQ260" s="84">
        <f t="shared" si="133"/>
        <v>0</v>
      </c>
      <c r="AR260" s="84">
        <f t="shared" si="133"/>
        <v>0</v>
      </c>
      <c r="AS260" s="84">
        <f t="shared" si="133"/>
        <v>0</v>
      </c>
      <c r="AT260" s="84">
        <f t="shared" si="133"/>
        <v>0</v>
      </c>
      <c r="AU260" s="84">
        <f t="shared" si="133"/>
        <v>0</v>
      </c>
      <c r="AV260" s="84">
        <f t="shared" si="133"/>
        <v>0</v>
      </c>
      <c r="AW260" s="84">
        <f t="shared" si="133"/>
        <v>0</v>
      </c>
      <c r="AX260" s="84">
        <f t="shared" si="133"/>
        <v>0</v>
      </c>
      <c r="AY260" s="84">
        <f t="shared" si="133"/>
        <v>0</v>
      </c>
      <c r="AZ260" s="84">
        <f t="shared" si="133"/>
        <v>0</v>
      </c>
    </row>
    <row r="261" spans="1:52" ht="15.75" x14ac:dyDescent="0.25">
      <c r="A261" s="86">
        <v>53</v>
      </c>
      <c r="B261" s="85">
        <v>0.23</v>
      </c>
      <c r="C261" s="84">
        <f t="shared" si="129"/>
        <v>0</v>
      </c>
      <c r="D261" s="84">
        <f t="shared" si="129"/>
        <v>0</v>
      </c>
      <c r="E261" s="84">
        <f t="shared" si="129"/>
        <v>0</v>
      </c>
      <c r="F261" s="84">
        <f t="shared" si="129"/>
        <v>0</v>
      </c>
      <c r="G261" s="84">
        <f t="shared" si="129"/>
        <v>0</v>
      </c>
      <c r="H261" s="84">
        <f t="shared" si="129"/>
        <v>0</v>
      </c>
      <c r="I261" s="84">
        <f t="shared" si="129"/>
        <v>0</v>
      </c>
      <c r="J261" s="84">
        <f t="shared" si="129"/>
        <v>0</v>
      </c>
      <c r="K261" s="84">
        <f t="shared" si="129"/>
        <v>0</v>
      </c>
      <c r="L261" s="84">
        <f t="shared" si="129"/>
        <v>0</v>
      </c>
      <c r="M261" s="84">
        <f t="shared" si="130"/>
        <v>0</v>
      </c>
      <c r="N261" s="84">
        <f t="shared" si="130"/>
        <v>0</v>
      </c>
      <c r="O261" s="84">
        <f t="shared" si="130"/>
        <v>0</v>
      </c>
      <c r="P261" s="84">
        <f t="shared" si="130"/>
        <v>0</v>
      </c>
      <c r="Q261" s="84">
        <f t="shared" si="130"/>
        <v>0</v>
      </c>
      <c r="R261" s="84">
        <f t="shared" si="130"/>
        <v>0</v>
      </c>
      <c r="S261" s="84">
        <f t="shared" si="130"/>
        <v>0</v>
      </c>
      <c r="T261" s="84">
        <f t="shared" si="130"/>
        <v>0</v>
      </c>
      <c r="U261" s="84">
        <f t="shared" si="130"/>
        <v>0</v>
      </c>
      <c r="V261" s="84">
        <f t="shared" si="130"/>
        <v>0</v>
      </c>
      <c r="W261" s="84">
        <f t="shared" si="131"/>
        <v>0</v>
      </c>
      <c r="X261" s="84">
        <f t="shared" si="131"/>
        <v>0</v>
      </c>
      <c r="Y261" s="84">
        <f t="shared" si="131"/>
        <v>0</v>
      </c>
      <c r="Z261" s="84">
        <f t="shared" si="131"/>
        <v>0</v>
      </c>
      <c r="AA261" s="84">
        <f t="shared" si="131"/>
        <v>0</v>
      </c>
      <c r="AB261" s="84">
        <f t="shared" si="131"/>
        <v>0</v>
      </c>
      <c r="AC261" s="84">
        <f t="shared" si="131"/>
        <v>0</v>
      </c>
      <c r="AD261" s="84">
        <f t="shared" si="131"/>
        <v>0</v>
      </c>
      <c r="AE261" s="84">
        <f t="shared" si="131"/>
        <v>0</v>
      </c>
      <c r="AF261" s="84">
        <f t="shared" si="131"/>
        <v>0</v>
      </c>
      <c r="AG261" s="84">
        <f t="shared" si="132"/>
        <v>0</v>
      </c>
      <c r="AH261" s="84">
        <f t="shared" si="132"/>
        <v>0</v>
      </c>
      <c r="AI261" s="84">
        <f t="shared" si="132"/>
        <v>0</v>
      </c>
      <c r="AJ261" s="84">
        <f t="shared" si="132"/>
        <v>0</v>
      </c>
      <c r="AK261" s="84">
        <f t="shared" si="132"/>
        <v>0</v>
      </c>
      <c r="AL261" s="84">
        <f t="shared" si="132"/>
        <v>0</v>
      </c>
      <c r="AM261" s="84">
        <f t="shared" si="132"/>
        <v>0</v>
      </c>
      <c r="AN261" s="84">
        <f t="shared" si="132"/>
        <v>0</v>
      </c>
      <c r="AO261" s="84">
        <f t="shared" si="132"/>
        <v>0</v>
      </c>
      <c r="AP261" s="84">
        <f t="shared" si="132"/>
        <v>0</v>
      </c>
      <c r="AQ261" s="84">
        <f t="shared" si="133"/>
        <v>0</v>
      </c>
      <c r="AR261" s="84">
        <f t="shared" si="133"/>
        <v>0</v>
      </c>
      <c r="AS261" s="84">
        <f t="shared" si="133"/>
        <v>0</v>
      </c>
      <c r="AT261" s="84">
        <f t="shared" si="133"/>
        <v>0</v>
      </c>
      <c r="AU261" s="84">
        <f t="shared" si="133"/>
        <v>0</v>
      </c>
      <c r="AV261" s="84">
        <f t="shared" si="133"/>
        <v>0</v>
      </c>
      <c r="AW261" s="84">
        <f t="shared" si="133"/>
        <v>0</v>
      </c>
      <c r="AX261" s="84">
        <f t="shared" si="133"/>
        <v>0</v>
      </c>
      <c r="AY261" s="84">
        <f t="shared" si="133"/>
        <v>0</v>
      </c>
      <c r="AZ261" s="84">
        <f t="shared" si="133"/>
        <v>0</v>
      </c>
    </row>
    <row r="262" spans="1:52" ht="15.75" x14ac:dyDescent="0.25">
      <c r="A262" s="86">
        <v>54</v>
      </c>
      <c r="B262" s="85">
        <v>0.23</v>
      </c>
      <c r="C262" s="84">
        <f t="shared" si="129"/>
        <v>0</v>
      </c>
      <c r="D262" s="84">
        <f t="shared" si="129"/>
        <v>0</v>
      </c>
      <c r="E262" s="84">
        <f t="shared" si="129"/>
        <v>0</v>
      </c>
      <c r="F262" s="84">
        <f t="shared" si="129"/>
        <v>0</v>
      </c>
      <c r="G262" s="84">
        <f t="shared" si="129"/>
        <v>0</v>
      </c>
      <c r="H262" s="84">
        <f t="shared" si="129"/>
        <v>0</v>
      </c>
      <c r="I262" s="84">
        <f t="shared" si="129"/>
        <v>0</v>
      </c>
      <c r="J262" s="84">
        <f t="shared" si="129"/>
        <v>0</v>
      </c>
      <c r="K262" s="84">
        <f t="shared" si="129"/>
        <v>0</v>
      </c>
      <c r="L262" s="84">
        <f t="shared" si="129"/>
        <v>0</v>
      </c>
      <c r="M262" s="84">
        <f t="shared" si="130"/>
        <v>0</v>
      </c>
      <c r="N262" s="84">
        <f t="shared" si="130"/>
        <v>0</v>
      </c>
      <c r="O262" s="84">
        <f t="shared" si="130"/>
        <v>0</v>
      </c>
      <c r="P262" s="84">
        <f t="shared" si="130"/>
        <v>0</v>
      </c>
      <c r="Q262" s="84">
        <f t="shared" si="130"/>
        <v>0</v>
      </c>
      <c r="R262" s="84">
        <f t="shared" si="130"/>
        <v>0</v>
      </c>
      <c r="S262" s="84">
        <f t="shared" si="130"/>
        <v>0</v>
      </c>
      <c r="T262" s="84">
        <f t="shared" si="130"/>
        <v>0</v>
      </c>
      <c r="U262" s="84">
        <f t="shared" si="130"/>
        <v>0</v>
      </c>
      <c r="V262" s="84">
        <f t="shared" si="130"/>
        <v>0</v>
      </c>
      <c r="W262" s="84">
        <f t="shared" si="131"/>
        <v>0</v>
      </c>
      <c r="X262" s="84">
        <f t="shared" si="131"/>
        <v>0</v>
      </c>
      <c r="Y262" s="84">
        <f t="shared" si="131"/>
        <v>0</v>
      </c>
      <c r="Z262" s="84">
        <f t="shared" si="131"/>
        <v>0</v>
      </c>
      <c r="AA262" s="84">
        <f t="shared" si="131"/>
        <v>0</v>
      </c>
      <c r="AB262" s="84">
        <f t="shared" si="131"/>
        <v>0</v>
      </c>
      <c r="AC262" s="84">
        <f t="shared" si="131"/>
        <v>0</v>
      </c>
      <c r="AD262" s="84">
        <f t="shared" si="131"/>
        <v>0</v>
      </c>
      <c r="AE262" s="84">
        <f t="shared" si="131"/>
        <v>0</v>
      </c>
      <c r="AF262" s="84">
        <f t="shared" si="131"/>
        <v>0</v>
      </c>
      <c r="AG262" s="84">
        <f t="shared" si="132"/>
        <v>0</v>
      </c>
      <c r="AH262" s="84">
        <f t="shared" si="132"/>
        <v>0</v>
      </c>
      <c r="AI262" s="84">
        <f t="shared" si="132"/>
        <v>0</v>
      </c>
      <c r="AJ262" s="84">
        <f t="shared" si="132"/>
        <v>0</v>
      </c>
      <c r="AK262" s="84">
        <f t="shared" si="132"/>
        <v>0</v>
      </c>
      <c r="AL262" s="84">
        <f t="shared" si="132"/>
        <v>0</v>
      </c>
      <c r="AM262" s="84">
        <f t="shared" si="132"/>
        <v>0</v>
      </c>
      <c r="AN262" s="84">
        <f t="shared" si="132"/>
        <v>0</v>
      </c>
      <c r="AO262" s="84">
        <f t="shared" si="132"/>
        <v>0</v>
      </c>
      <c r="AP262" s="84">
        <f t="shared" si="132"/>
        <v>0</v>
      </c>
      <c r="AQ262" s="84">
        <f t="shared" si="133"/>
        <v>0</v>
      </c>
      <c r="AR262" s="84">
        <f t="shared" si="133"/>
        <v>0</v>
      </c>
      <c r="AS262" s="84">
        <f t="shared" si="133"/>
        <v>0</v>
      </c>
      <c r="AT262" s="84">
        <f t="shared" si="133"/>
        <v>0</v>
      </c>
      <c r="AU262" s="84">
        <f t="shared" si="133"/>
        <v>0</v>
      </c>
      <c r="AV262" s="84">
        <f t="shared" si="133"/>
        <v>0</v>
      </c>
      <c r="AW262" s="84">
        <f t="shared" si="133"/>
        <v>0</v>
      </c>
      <c r="AX262" s="84">
        <f t="shared" si="133"/>
        <v>0</v>
      </c>
      <c r="AY262" s="84">
        <f t="shared" si="133"/>
        <v>0</v>
      </c>
      <c r="AZ262" s="84">
        <f t="shared" si="133"/>
        <v>0</v>
      </c>
    </row>
    <row r="263" spans="1:52" ht="15.75" x14ac:dyDescent="0.25">
      <c r="A263" s="86">
        <v>55</v>
      </c>
      <c r="B263" s="85">
        <v>0.23</v>
      </c>
      <c r="C263" s="84">
        <f t="shared" si="129"/>
        <v>0</v>
      </c>
      <c r="D263" s="84">
        <f t="shared" si="129"/>
        <v>0</v>
      </c>
      <c r="E263" s="84">
        <f t="shared" si="129"/>
        <v>0</v>
      </c>
      <c r="F263" s="84">
        <f t="shared" si="129"/>
        <v>0</v>
      </c>
      <c r="G263" s="84">
        <f t="shared" si="129"/>
        <v>0</v>
      </c>
      <c r="H263" s="84">
        <f t="shared" si="129"/>
        <v>0</v>
      </c>
      <c r="I263" s="84">
        <f t="shared" si="129"/>
        <v>0</v>
      </c>
      <c r="J263" s="84">
        <f t="shared" si="129"/>
        <v>0</v>
      </c>
      <c r="K263" s="84">
        <f t="shared" si="129"/>
        <v>0</v>
      </c>
      <c r="L263" s="84">
        <f t="shared" si="129"/>
        <v>0</v>
      </c>
      <c r="M263" s="84">
        <f t="shared" si="130"/>
        <v>0</v>
      </c>
      <c r="N263" s="84">
        <f t="shared" si="130"/>
        <v>0</v>
      </c>
      <c r="O263" s="84">
        <f t="shared" si="130"/>
        <v>0</v>
      </c>
      <c r="P263" s="84">
        <f t="shared" si="130"/>
        <v>0</v>
      </c>
      <c r="Q263" s="84">
        <f t="shared" si="130"/>
        <v>0</v>
      </c>
      <c r="R263" s="84">
        <f t="shared" si="130"/>
        <v>0</v>
      </c>
      <c r="S263" s="84">
        <f t="shared" si="130"/>
        <v>0</v>
      </c>
      <c r="T263" s="84">
        <f t="shared" si="130"/>
        <v>0</v>
      </c>
      <c r="U263" s="84">
        <f t="shared" si="130"/>
        <v>0</v>
      </c>
      <c r="V263" s="84">
        <f t="shared" si="130"/>
        <v>0</v>
      </c>
      <c r="W263" s="84">
        <f t="shared" si="131"/>
        <v>0</v>
      </c>
      <c r="X263" s="84">
        <f t="shared" si="131"/>
        <v>0</v>
      </c>
      <c r="Y263" s="84">
        <f t="shared" si="131"/>
        <v>0</v>
      </c>
      <c r="Z263" s="84">
        <f t="shared" si="131"/>
        <v>0</v>
      </c>
      <c r="AA263" s="84">
        <f t="shared" si="131"/>
        <v>0</v>
      </c>
      <c r="AB263" s="84">
        <f t="shared" si="131"/>
        <v>0</v>
      </c>
      <c r="AC263" s="84">
        <f t="shared" si="131"/>
        <v>0</v>
      </c>
      <c r="AD263" s="84">
        <f t="shared" si="131"/>
        <v>0</v>
      </c>
      <c r="AE263" s="84">
        <f t="shared" si="131"/>
        <v>0</v>
      </c>
      <c r="AF263" s="84">
        <f t="shared" si="131"/>
        <v>0</v>
      </c>
      <c r="AG263" s="84">
        <f t="shared" si="132"/>
        <v>0</v>
      </c>
      <c r="AH263" s="84">
        <f t="shared" si="132"/>
        <v>0</v>
      </c>
      <c r="AI263" s="84">
        <f t="shared" si="132"/>
        <v>0</v>
      </c>
      <c r="AJ263" s="84">
        <f t="shared" si="132"/>
        <v>0</v>
      </c>
      <c r="AK263" s="84">
        <f t="shared" si="132"/>
        <v>0</v>
      </c>
      <c r="AL263" s="84">
        <f t="shared" si="132"/>
        <v>0</v>
      </c>
      <c r="AM263" s="84">
        <f t="shared" si="132"/>
        <v>0</v>
      </c>
      <c r="AN263" s="84">
        <f t="shared" si="132"/>
        <v>0</v>
      </c>
      <c r="AO263" s="84">
        <f t="shared" si="132"/>
        <v>0</v>
      </c>
      <c r="AP263" s="84">
        <f t="shared" si="132"/>
        <v>0</v>
      </c>
      <c r="AQ263" s="84">
        <f t="shared" si="133"/>
        <v>0</v>
      </c>
      <c r="AR263" s="84">
        <f t="shared" si="133"/>
        <v>0</v>
      </c>
      <c r="AS263" s="84">
        <f t="shared" si="133"/>
        <v>0</v>
      </c>
      <c r="AT263" s="84">
        <f t="shared" si="133"/>
        <v>0</v>
      </c>
      <c r="AU263" s="84">
        <f t="shared" si="133"/>
        <v>0</v>
      </c>
      <c r="AV263" s="84">
        <f t="shared" si="133"/>
        <v>0</v>
      </c>
      <c r="AW263" s="84">
        <f t="shared" si="133"/>
        <v>0</v>
      </c>
      <c r="AX263" s="84">
        <f t="shared" si="133"/>
        <v>0</v>
      </c>
      <c r="AY263" s="84">
        <f t="shared" si="133"/>
        <v>0</v>
      </c>
      <c r="AZ263" s="84">
        <f t="shared" si="133"/>
        <v>0</v>
      </c>
    </row>
    <row r="264" spans="1:52" ht="15.75" x14ac:dyDescent="0.25">
      <c r="A264" s="86">
        <v>56</v>
      </c>
      <c r="B264" s="85">
        <v>0.23</v>
      </c>
      <c r="C264" s="84">
        <f t="shared" si="129"/>
        <v>0</v>
      </c>
      <c r="D264" s="84">
        <f t="shared" si="129"/>
        <v>0</v>
      </c>
      <c r="E264" s="84">
        <f t="shared" si="129"/>
        <v>0</v>
      </c>
      <c r="F264" s="84">
        <f t="shared" si="129"/>
        <v>0</v>
      </c>
      <c r="G264" s="84">
        <f t="shared" si="129"/>
        <v>0</v>
      </c>
      <c r="H264" s="84">
        <f t="shared" si="129"/>
        <v>0</v>
      </c>
      <c r="I264" s="84">
        <f t="shared" si="129"/>
        <v>0</v>
      </c>
      <c r="J264" s="84">
        <f t="shared" si="129"/>
        <v>0</v>
      </c>
      <c r="K264" s="84">
        <f t="shared" si="129"/>
        <v>0</v>
      </c>
      <c r="L264" s="84">
        <f t="shared" si="129"/>
        <v>0</v>
      </c>
      <c r="M264" s="84">
        <f t="shared" si="130"/>
        <v>0</v>
      </c>
      <c r="N264" s="84">
        <f t="shared" si="130"/>
        <v>0</v>
      </c>
      <c r="O264" s="84">
        <f t="shared" si="130"/>
        <v>0</v>
      </c>
      <c r="P264" s="84">
        <f t="shared" si="130"/>
        <v>0</v>
      </c>
      <c r="Q264" s="84">
        <f t="shared" si="130"/>
        <v>0</v>
      </c>
      <c r="R264" s="84">
        <f t="shared" si="130"/>
        <v>0</v>
      </c>
      <c r="S264" s="84">
        <f t="shared" si="130"/>
        <v>0</v>
      </c>
      <c r="T264" s="84">
        <f t="shared" si="130"/>
        <v>0</v>
      </c>
      <c r="U264" s="84">
        <f t="shared" si="130"/>
        <v>0</v>
      </c>
      <c r="V264" s="84">
        <f t="shared" si="130"/>
        <v>0</v>
      </c>
      <c r="W264" s="84">
        <f t="shared" si="131"/>
        <v>0</v>
      </c>
      <c r="X264" s="84">
        <f t="shared" si="131"/>
        <v>0</v>
      </c>
      <c r="Y264" s="84">
        <f t="shared" si="131"/>
        <v>0</v>
      </c>
      <c r="Z264" s="84">
        <f t="shared" si="131"/>
        <v>0</v>
      </c>
      <c r="AA264" s="84">
        <f t="shared" si="131"/>
        <v>0</v>
      </c>
      <c r="AB264" s="84">
        <f t="shared" si="131"/>
        <v>0</v>
      </c>
      <c r="AC264" s="84">
        <f t="shared" si="131"/>
        <v>0</v>
      </c>
      <c r="AD264" s="84">
        <f t="shared" si="131"/>
        <v>0</v>
      </c>
      <c r="AE264" s="84">
        <f t="shared" si="131"/>
        <v>0</v>
      </c>
      <c r="AF264" s="84">
        <f t="shared" si="131"/>
        <v>0</v>
      </c>
      <c r="AG264" s="84">
        <f t="shared" si="132"/>
        <v>0</v>
      </c>
      <c r="AH264" s="84">
        <f t="shared" si="132"/>
        <v>0</v>
      </c>
      <c r="AI264" s="84">
        <f t="shared" si="132"/>
        <v>0</v>
      </c>
      <c r="AJ264" s="84">
        <f t="shared" si="132"/>
        <v>0</v>
      </c>
      <c r="AK264" s="84">
        <f t="shared" si="132"/>
        <v>0</v>
      </c>
      <c r="AL264" s="84">
        <f t="shared" si="132"/>
        <v>0</v>
      </c>
      <c r="AM264" s="84">
        <f t="shared" si="132"/>
        <v>0</v>
      </c>
      <c r="AN264" s="84">
        <f t="shared" si="132"/>
        <v>0</v>
      </c>
      <c r="AO264" s="84">
        <f t="shared" si="132"/>
        <v>0</v>
      </c>
      <c r="AP264" s="84">
        <f t="shared" si="132"/>
        <v>0</v>
      </c>
      <c r="AQ264" s="84">
        <f t="shared" si="133"/>
        <v>0</v>
      </c>
      <c r="AR264" s="84">
        <f t="shared" si="133"/>
        <v>0</v>
      </c>
      <c r="AS264" s="84">
        <f t="shared" si="133"/>
        <v>0</v>
      </c>
      <c r="AT264" s="84">
        <f t="shared" si="133"/>
        <v>0</v>
      </c>
      <c r="AU264" s="84">
        <f t="shared" si="133"/>
        <v>0</v>
      </c>
      <c r="AV264" s="84">
        <f t="shared" si="133"/>
        <v>0</v>
      </c>
      <c r="AW264" s="84">
        <f t="shared" si="133"/>
        <v>0</v>
      </c>
      <c r="AX264" s="84">
        <f t="shared" si="133"/>
        <v>0</v>
      </c>
      <c r="AY264" s="84">
        <f t="shared" si="133"/>
        <v>0</v>
      </c>
      <c r="AZ264" s="84">
        <f t="shared" si="133"/>
        <v>0</v>
      </c>
    </row>
    <row r="265" spans="1:52" ht="15.75" x14ac:dyDescent="0.25">
      <c r="A265" s="86">
        <v>57</v>
      </c>
      <c r="B265" s="85">
        <v>0.23</v>
      </c>
      <c r="C265" s="84">
        <f t="shared" si="129"/>
        <v>0</v>
      </c>
      <c r="D265" s="84">
        <f t="shared" si="129"/>
        <v>0</v>
      </c>
      <c r="E265" s="84">
        <f t="shared" si="129"/>
        <v>0</v>
      </c>
      <c r="F265" s="84">
        <f t="shared" si="129"/>
        <v>0</v>
      </c>
      <c r="G265" s="84">
        <f t="shared" si="129"/>
        <v>0</v>
      </c>
      <c r="H265" s="84">
        <f t="shared" si="129"/>
        <v>0</v>
      </c>
      <c r="I265" s="84">
        <f t="shared" si="129"/>
        <v>0</v>
      </c>
      <c r="J265" s="84">
        <f t="shared" si="129"/>
        <v>0</v>
      </c>
      <c r="K265" s="84">
        <f t="shared" si="129"/>
        <v>0</v>
      </c>
      <c r="L265" s="84">
        <f t="shared" si="129"/>
        <v>0</v>
      </c>
      <c r="M265" s="84">
        <f t="shared" si="130"/>
        <v>0</v>
      </c>
      <c r="N265" s="84">
        <f t="shared" si="130"/>
        <v>0</v>
      </c>
      <c r="O265" s="84">
        <f t="shared" si="130"/>
        <v>0</v>
      </c>
      <c r="P265" s="84">
        <f t="shared" si="130"/>
        <v>0</v>
      </c>
      <c r="Q265" s="84">
        <f t="shared" si="130"/>
        <v>0</v>
      </c>
      <c r="R265" s="84">
        <f t="shared" si="130"/>
        <v>0</v>
      </c>
      <c r="S265" s="84">
        <f t="shared" si="130"/>
        <v>0</v>
      </c>
      <c r="T265" s="84">
        <f t="shared" si="130"/>
        <v>0</v>
      </c>
      <c r="U265" s="84">
        <f t="shared" si="130"/>
        <v>0</v>
      </c>
      <c r="V265" s="84">
        <f t="shared" si="130"/>
        <v>0</v>
      </c>
      <c r="W265" s="84">
        <f t="shared" si="131"/>
        <v>0</v>
      </c>
      <c r="X265" s="84">
        <f t="shared" si="131"/>
        <v>0</v>
      </c>
      <c r="Y265" s="84">
        <f t="shared" si="131"/>
        <v>0</v>
      </c>
      <c r="Z265" s="84">
        <f t="shared" si="131"/>
        <v>0</v>
      </c>
      <c r="AA265" s="84">
        <f t="shared" si="131"/>
        <v>0</v>
      </c>
      <c r="AB265" s="84">
        <f t="shared" si="131"/>
        <v>0</v>
      </c>
      <c r="AC265" s="84">
        <f t="shared" si="131"/>
        <v>0</v>
      </c>
      <c r="AD265" s="84">
        <f t="shared" si="131"/>
        <v>0</v>
      </c>
      <c r="AE265" s="84">
        <f t="shared" si="131"/>
        <v>0</v>
      </c>
      <c r="AF265" s="84">
        <f t="shared" si="131"/>
        <v>0</v>
      </c>
      <c r="AG265" s="84">
        <f t="shared" si="132"/>
        <v>0</v>
      </c>
      <c r="AH265" s="84">
        <f t="shared" si="132"/>
        <v>0</v>
      </c>
      <c r="AI265" s="84">
        <f t="shared" si="132"/>
        <v>0</v>
      </c>
      <c r="AJ265" s="84">
        <f t="shared" si="132"/>
        <v>0</v>
      </c>
      <c r="AK265" s="84">
        <f t="shared" si="132"/>
        <v>0</v>
      </c>
      <c r="AL265" s="84">
        <f t="shared" si="132"/>
        <v>0</v>
      </c>
      <c r="AM265" s="84">
        <f t="shared" si="132"/>
        <v>0</v>
      </c>
      <c r="AN265" s="84">
        <f t="shared" si="132"/>
        <v>0</v>
      </c>
      <c r="AO265" s="84">
        <f t="shared" si="132"/>
        <v>0</v>
      </c>
      <c r="AP265" s="84">
        <f t="shared" si="132"/>
        <v>0</v>
      </c>
      <c r="AQ265" s="84">
        <f t="shared" si="133"/>
        <v>0</v>
      </c>
      <c r="AR265" s="84">
        <f t="shared" si="133"/>
        <v>0</v>
      </c>
      <c r="AS265" s="84">
        <f t="shared" si="133"/>
        <v>0</v>
      </c>
      <c r="AT265" s="84">
        <f t="shared" si="133"/>
        <v>0</v>
      </c>
      <c r="AU265" s="84">
        <f t="shared" si="133"/>
        <v>0</v>
      </c>
      <c r="AV265" s="84">
        <f t="shared" si="133"/>
        <v>0</v>
      </c>
      <c r="AW265" s="84">
        <f t="shared" si="133"/>
        <v>0</v>
      </c>
      <c r="AX265" s="84">
        <f t="shared" si="133"/>
        <v>0</v>
      </c>
      <c r="AY265" s="84">
        <f t="shared" si="133"/>
        <v>0</v>
      </c>
      <c r="AZ265" s="84">
        <f t="shared" si="133"/>
        <v>0</v>
      </c>
    </row>
    <row r="266" spans="1:52" ht="15.75" x14ac:dyDescent="0.25">
      <c r="A266" s="86">
        <v>58</v>
      </c>
      <c r="B266" s="85">
        <v>0.23</v>
      </c>
      <c r="C266" s="84">
        <f t="shared" si="129"/>
        <v>0</v>
      </c>
      <c r="D266" s="84">
        <f t="shared" si="129"/>
        <v>0</v>
      </c>
      <c r="E266" s="84">
        <f t="shared" si="129"/>
        <v>0</v>
      </c>
      <c r="F266" s="84">
        <f t="shared" si="129"/>
        <v>0</v>
      </c>
      <c r="G266" s="84">
        <f t="shared" si="129"/>
        <v>0</v>
      </c>
      <c r="H266" s="84">
        <f t="shared" si="129"/>
        <v>0</v>
      </c>
      <c r="I266" s="84">
        <f t="shared" si="129"/>
        <v>0</v>
      </c>
      <c r="J266" s="84">
        <f t="shared" si="129"/>
        <v>0</v>
      </c>
      <c r="K266" s="84">
        <f t="shared" si="129"/>
        <v>0</v>
      </c>
      <c r="L266" s="84">
        <f t="shared" si="129"/>
        <v>0</v>
      </c>
      <c r="M266" s="84">
        <f t="shared" si="130"/>
        <v>0</v>
      </c>
      <c r="N266" s="84">
        <f t="shared" si="130"/>
        <v>0</v>
      </c>
      <c r="O266" s="84">
        <f t="shared" si="130"/>
        <v>0</v>
      </c>
      <c r="P266" s="84">
        <f t="shared" si="130"/>
        <v>0</v>
      </c>
      <c r="Q266" s="84">
        <f t="shared" si="130"/>
        <v>0</v>
      </c>
      <c r="R266" s="84">
        <f t="shared" si="130"/>
        <v>0</v>
      </c>
      <c r="S266" s="84">
        <f t="shared" si="130"/>
        <v>0</v>
      </c>
      <c r="T266" s="84">
        <f t="shared" si="130"/>
        <v>0</v>
      </c>
      <c r="U266" s="84">
        <f t="shared" si="130"/>
        <v>0</v>
      </c>
      <c r="V266" s="84">
        <f t="shared" si="130"/>
        <v>0</v>
      </c>
      <c r="W266" s="84">
        <f t="shared" si="131"/>
        <v>0</v>
      </c>
      <c r="X266" s="84">
        <f t="shared" si="131"/>
        <v>0</v>
      </c>
      <c r="Y266" s="84">
        <f t="shared" si="131"/>
        <v>0</v>
      </c>
      <c r="Z266" s="84">
        <f t="shared" si="131"/>
        <v>0</v>
      </c>
      <c r="AA266" s="84">
        <f t="shared" si="131"/>
        <v>0</v>
      </c>
      <c r="AB266" s="84">
        <f t="shared" si="131"/>
        <v>0</v>
      </c>
      <c r="AC266" s="84">
        <f t="shared" si="131"/>
        <v>0</v>
      </c>
      <c r="AD266" s="84">
        <f t="shared" si="131"/>
        <v>0</v>
      </c>
      <c r="AE266" s="84">
        <f t="shared" si="131"/>
        <v>0</v>
      </c>
      <c r="AF266" s="84">
        <f t="shared" si="131"/>
        <v>0</v>
      </c>
      <c r="AG266" s="84">
        <f t="shared" si="132"/>
        <v>0</v>
      </c>
      <c r="AH266" s="84">
        <f t="shared" si="132"/>
        <v>0</v>
      </c>
      <c r="AI266" s="84">
        <f t="shared" si="132"/>
        <v>0</v>
      </c>
      <c r="AJ266" s="84">
        <f t="shared" si="132"/>
        <v>0</v>
      </c>
      <c r="AK266" s="84">
        <f t="shared" si="132"/>
        <v>0</v>
      </c>
      <c r="AL266" s="84">
        <f t="shared" si="132"/>
        <v>0</v>
      </c>
      <c r="AM266" s="84">
        <f t="shared" si="132"/>
        <v>0</v>
      </c>
      <c r="AN266" s="84">
        <f t="shared" si="132"/>
        <v>0</v>
      </c>
      <c r="AO266" s="84">
        <f t="shared" si="132"/>
        <v>0</v>
      </c>
      <c r="AP266" s="84">
        <f t="shared" si="132"/>
        <v>0</v>
      </c>
      <c r="AQ266" s="84">
        <f t="shared" si="133"/>
        <v>0</v>
      </c>
      <c r="AR266" s="84">
        <f t="shared" si="133"/>
        <v>0</v>
      </c>
      <c r="AS266" s="84">
        <f t="shared" si="133"/>
        <v>0</v>
      </c>
      <c r="AT266" s="84">
        <f t="shared" si="133"/>
        <v>0</v>
      </c>
      <c r="AU266" s="84">
        <f t="shared" si="133"/>
        <v>0</v>
      </c>
      <c r="AV266" s="84">
        <f t="shared" si="133"/>
        <v>0</v>
      </c>
      <c r="AW266" s="84">
        <f t="shared" si="133"/>
        <v>0</v>
      </c>
      <c r="AX266" s="84">
        <f t="shared" si="133"/>
        <v>0</v>
      </c>
      <c r="AY266" s="84">
        <f t="shared" si="133"/>
        <v>0</v>
      </c>
      <c r="AZ266" s="84">
        <f t="shared" si="133"/>
        <v>0</v>
      </c>
    </row>
    <row r="267" spans="1:52" ht="15.75" x14ac:dyDescent="0.25">
      <c r="A267" s="86">
        <v>59</v>
      </c>
      <c r="B267" s="85">
        <v>0.23</v>
      </c>
      <c r="C267" s="84">
        <f t="shared" si="129"/>
        <v>0</v>
      </c>
      <c r="D267" s="84">
        <f t="shared" si="129"/>
        <v>0</v>
      </c>
      <c r="E267" s="84">
        <f t="shared" si="129"/>
        <v>0</v>
      </c>
      <c r="F267" s="84">
        <f t="shared" si="129"/>
        <v>0</v>
      </c>
      <c r="G267" s="84">
        <f t="shared" si="129"/>
        <v>0</v>
      </c>
      <c r="H267" s="84">
        <f t="shared" si="129"/>
        <v>0</v>
      </c>
      <c r="I267" s="84">
        <f t="shared" si="129"/>
        <v>0</v>
      </c>
      <c r="J267" s="84">
        <f t="shared" si="129"/>
        <v>0</v>
      </c>
      <c r="K267" s="84">
        <f t="shared" si="129"/>
        <v>0</v>
      </c>
      <c r="L267" s="84">
        <f t="shared" si="129"/>
        <v>0</v>
      </c>
      <c r="M267" s="84">
        <f t="shared" si="130"/>
        <v>0</v>
      </c>
      <c r="N267" s="84">
        <f t="shared" si="130"/>
        <v>0</v>
      </c>
      <c r="O267" s="84">
        <f t="shared" si="130"/>
        <v>0</v>
      </c>
      <c r="P267" s="84">
        <f t="shared" si="130"/>
        <v>0</v>
      </c>
      <c r="Q267" s="84">
        <f t="shared" si="130"/>
        <v>0</v>
      </c>
      <c r="R267" s="84">
        <f t="shared" si="130"/>
        <v>0</v>
      </c>
      <c r="S267" s="84">
        <f t="shared" si="130"/>
        <v>0</v>
      </c>
      <c r="T267" s="84">
        <f t="shared" si="130"/>
        <v>0</v>
      </c>
      <c r="U267" s="84">
        <f t="shared" si="130"/>
        <v>0</v>
      </c>
      <c r="V267" s="84">
        <f t="shared" si="130"/>
        <v>0</v>
      </c>
      <c r="W267" s="84">
        <f t="shared" si="131"/>
        <v>0</v>
      </c>
      <c r="X267" s="84">
        <f t="shared" si="131"/>
        <v>0</v>
      </c>
      <c r="Y267" s="84">
        <f t="shared" si="131"/>
        <v>0</v>
      </c>
      <c r="Z267" s="84">
        <f t="shared" si="131"/>
        <v>0</v>
      </c>
      <c r="AA267" s="84">
        <f t="shared" si="131"/>
        <v>0</v>
      </c>
      <c r="AB267" s="84">
        <f t="shared" si="131"/>
        <v>0</v>
      </c>
      <c r="AC267" s="84">
        <f t="shared" si="131"/>
        <v>0</v>
      </c>
      <c r="AD267" s="84">
        <f t="shared" si="131"/>
        <v>0</v>
      </c>
      <c r="AE267" s="84">
        <f t="shared" si="131"/>
        <v>0</v>
      </c>
      <c r="AF267" s="84">
        <f t="shared" si="131"/>
        <v>0</v>
      </c>
      <c r="AG267" s="84">
        <f t="shared" si="132"/>
        <v>0</v>
      </c>
      <c r="AH267" s="84">
        <f t="shared" si="132"/>
        <v>0</v>
      </c>
      <c r="AI267" s="84">
        <f t="shared" si="132"/>
        <v>0</v>
      </c>
      <c r="AJ267" s="84">
        <f t="shared" si="132"/>
        <v>0</v>
      </c>
      <c r="AK267" s="84">
        <f t="shared" si="132"/>
        <v>0</v>
      </c>
      <c r="AL267" s="84">
        <f t="shared" si="132"/>
        <v>0</v>
      </c>
      <c r="AM267" s="84">
        <f t="shared" si="132"/>
        <v>0</v>
      </c>
      <c r="AN267" s="84">
        <f t="shared" si="132"/>
        <v>0</v>
      </c>
      <c r="AO267" s="84">
        <f t="shared" si="132"/>
        <v>0</v>
      </c>
      <c r="AP267" s="84">
        <f t="shared" si="132"/>
        <v>0</v>
      </c>
      <c r="AQ267" s="84">
        <f t="shared" si="133"/>
        <v>0</v>
      </c>
      <c r="AR267" s="84">
        <f t="shared" si="133"/>
        <v>0</v>
      </c>
      <c r="AS267" s="84">
        <f t="shared" si="133"/>
        <v>0</v>
      </c>
      <c r="AT267" s="84">
        <f t="shared" si="133"/>
        <v>0</v>
      </c>
      <c r="AU267" s="84">
        <f t="shared" si="133"/>
        <v>0</v>
      </c>
      <c r="AV267" s="84">
        <f t="shared" si="133"/>
        <v>0</v>
      </c>
      <c r="AW267" s="84">
        <f t="shared" si="133"/>
        <v>0</v>
      </c>
      <c r="AX267" s="84">
        <f t="shared" si="133"/>
        <v>0</v>
      </c>
      <c r="AY267" s="84">
        <f t="shared" si="133"/>
        <v>0</v>
      </c>
      <c r="AZ267" s="84">
        <f t="shared" si="133"/>
        <v>0</v>
      </c>
    </row>
    <row r="268" spans="1:52" ht="15.75" x14ac:dyDescent="0.25">
      <c r="A268" s="86">
        <v>60</v>
      </c>
      <c r="B268" s="85">
        <v>0.23</v>
      </c>
      <c r="C268" s="84">
        <f t="shared" ref="C268:L277" si="134">IF(( (ABS(ABS(C$10)-$A268)))&lt;1,$B268,0)</f>
        <v>0</v>
      </c>
      <c r="D268" s="84">
        <f t="shared" si="134"/>
        <v>0</v>
      </c>
      <c r="E268" s="84">
        <f t="shared" si="134"/>
        <v>0</v>
      </c>
      <c r="F268" s="84">
        <f t="shared" si="134"/>
        <v>0</v>
      </c>
      <c r="G268" s="84">
        <f t="shared" si="134"/>
        <v>0</v>
      </c>
      <c r="H268" s="84">
        <f t="shared" si="134"/>
        <v>0</v>
      </c>
      <c r="I268" s="84">
        <f t="shared" si="134"/>
        <v>0</v>
      </c>
      <c r="J268" s="84">
        <f t="shared" si="134"/>
        <v>0</v>
      </c>
      <c r="K268" s="84">
        <f t="shared" si="134"/>
        <v>0</v>
      </c>
      <c r="L268" s="84">
        <f t="shared" si="134"/>
        <v>0</v>
      </c>
      <c r="M268" s="84">
        <f t="shared" ref="M268:V277" si="135">IF(( (ABS(ABS(M$10)-$A268)))&lt;1,$B268,0)</f>
        <v>0</v>
      </c>
      <c r="N268" s="84">
        <f t="shared" si="135"/>
        <v>0</v>
      </c>
      <c r="O268" s="84">
        <f t="shared" si="135"/>
        <v>0</v>
      </c>
      <c r="P268" s="84">
        <f t="shared" si="135"/>
        <v>0</v>
      </c>
      <c r="Q268" s="84">
        <f t="shared" si="135"/>
        <v>0</v>
      </c>
      <c r="R268" s="84">
        <f t="shared" si="135"/>
        <v>0</v>
      </c>
      <c r="S268" s="84">
        <f t="shared" si="135"/>
        <v>0</v>
      </c>
      <c r="T268" s="84">
        <f t="shared" si="135"/>
        <v>0</v>
      </c>
      <c r="U268" s="84">
        <f t="shared" si="135"/>
        <v>0</v>
      </c>
      <c r="V268" s="84">
        <f t="shared" si="135"/>
        <v>0</v>
      </c>
      <c r="W268" s="84">
        <f t="shared" ref="W268:AF277" si="136">IF(( (ABS(ABS(W$10)-$A268)))&lt;1,$B268,0)</f>
        <v>0</v>
      </c>
      <c r="X268" s="84">
        <f t="shared" si="136"/>
        <v>0</v>
      </c>
      <c r="Y268" s="84">
        <f t="shared" si="136"/>
        <v>0</v>
      </c>
      <c r="Z268" s="84">
        <f t="shared" si="136"/>
        <v>0</v>
      </c>
      <c r="AA268" s="84">
        <f t="shared" si="136"/>
        <v>0</v>
      </c>
      <c r="AB268" s="84">
        <f t="shared" si="136"/>
        <v>0</v>
      </c>
      <c r="AC268" s="84">
        <f t="shared" si="136"/>
        <v>0</v>
      </c>
      <c r="AD268" s="84">
        <f t="shared" si="136"/>
        <v>0</v>
      </c>
      <c r="AE268" s="84">
        <f t="shared" si="136"/>
        <v>0</v>
      </c>
      <c r="AF268" s="84">
        <f t="shared" si="136"/>
        <v>0</v>
      </c>
      <c r="AG268" s="84">
        <f t="shared" ref="AG268:AP277" si="137">IF(( (ABS(ABS(AG$10)-$A268)))&lt;1,$B268,0)</f>
        <v>0</v>
      </c>
      <c r="AH268" s="84">
        <f t="shared" si="137"/>
        <v>0</v>
      </c>
      <c r="AI268" s="84">
        <f t="shared" si="137"/>
        <v>0</v>
      </c>
      <c r="AJ268" s="84">
        <f t="shared" si="137"/>
        <v>0</v>
      </c>
      <c r="AK268" s="84">
        <f t="shared" si="137"/>
        <v>0</v>
      </c>
      <c r="AL268" s="84">
        <f t="shared" si="137"/>
        <v>0</v>
      </c>
      <c r="AM268" s="84">
        <f t="shared" si="137"/>
        <v>0</v>
      </c>
      <c r="AN268" s="84">
        <f t="shared" si="137"/>
        <v>0</v>
      </c>
      <c r="AO268" s="84">
        <f t="shared" si="137"/>
        <v>0</v>
      </c>
      <c r="AP268" s="84">
        <f t="shared" si="137"/>
        <v>0</v>
      </c>
      <c r="AQ268" s="84">
        <f t="shared" ref="AQ268:AZ277" si="138">IF(( (ABS(ABS(AQ$10)-$A268)))&lt;1,$B268,0)</f>
        <v>0</v>
      </c>
      <c r="AR268" s="84">
        <f t="shared" si="138"/>
        <v>0</v>
      </c>
      <c r="AS268" s="84">
        <f t="shared" si="138"/>
        <v>0</v>
      </c>
      <c r="AT268" s="84">
        <f t="shared" si="138"/>
        <v>0</v>
      </c>
      <c r="AU268" s="84">
        <f t="shared" si="138"/>
        <v>0</v>
      </c>
      <c r="AV268" s="84">
        <f t="shared" si="138"/>
        <v>0</v>
      </c>
      <c r="AW268" s="84">
        <f t="shared" si="138"/>
        <v>0</v>
      </c>
      <c r="AX268" s="84">
        <f t="shared" si="138"/>
        <v>0</v>
      </c>
      <c r="AY268" s="84">
        <f t="shared" si="138"/>
        <v>0</v>
      </c>
      <c r="AZ268" s="84">
        <f t="shared" si="138"/>
        <v>0</v>
      </c>
    </row>
    <row r="269" spans="1:52" ht="15.75" x14ac:dyDescent="0.25">
      <c r="A269" s="86">
        <v>61</v>
      </c>
      <c r="B269" s="85">
        <v>0.23</v>
      </c>
      <c r="C269" s="84">
        <f t="shared" si="134"/>
        <v>0</v>
      </c>
      <c r="D269" s="84">
        <f t="shared" si="134"/>
        <v>0</v>
      </c>
      <c r="E269" s="84">
        <f t="shared" si="134"/>
        <v>0</v>
      </c>
      <c r="F269" s="84">
        <f t="shared" si="134"/>
        <v>0</v>
      </c>
      <c r="G269" s="84">
        <f t="shared" si="134"/>
        <v>0</v>
      </c>
      <c r="H269" s="84">
        <f t="shared" si="134"/>
        <v>0</v>
      </c>
      <c r="I269" s="84">
        <f t="shared" si="134"/>
        <v>0</v>
      </c>
      <c r="J269" s="84">
        <f t="shared" si="134"/>
        <v>0</v>
      </c>
      <c r="K269" s="84">
        <f t="shared" si="134"/>
        <v>0</v>
      </c>
      <c r="L269" s="84">
        <f t="shared" si="134"/>
        <v>0</v>
      </c>
      <c r="M269" s="84">
        <f t="shared" si="135"/>
        <v>0</v>
      </c>
      <c r="N269" s="84">
        <f t="shared" si="135"/>
        <v>0</v>
      </c>
      <c r="O269" s="84">
        <f t="shared" si="135"/>
        <v>0</v>
      </c>
      <c r="P269" s="84">
        <f t="shared" si="135"/>
        <v>0</v>
      </c>
      <c r="Q269" s="84">
        <f t="shared" si="135"/>
        <v>0</v>
      </c>
      <c r="R269" s="84">
        <f t="shared" si="135"/>
        <v>0</v>
      </c>
      <c r="S269" s="84">
        <f t="shared" si="135"/>
        <v>0</v>
      </c>
      <c r="T269" s="84">
        <f t="shared" si="135"/>
        <v>0</v>
      </c>
      <c r="U269" s="84">
        <f t="shared" si="135"/>
        <v>0</v>
      </c>
      <c r="V269" s="84">
        <f t="shared" si="135"/>
        <v>0</v>
      </c>
      <c r="W269" s="84">
        <f t="shared" si="136"/>
        <v>0</v>
      </c>
      <c r="X269" s="84">
        <f t="shared" si="136"/>
        <v>0</v>
      </c>
      <c r="Y269" s="84">
        <f t="shared" si="136"/>
        <v>0</v>
      </c>
      <c r="Z269" s="84">
        <f t="shared" si="136"/>
        <v>0</v>
      </c>
      <c r="AA269" s="84">
        <f t="shared" si="136"/>
        <v>0</v>
      </c>
      <c r="AB269" s="84">
        <f t="shared" si="136"/>
        <v>0</v>
      </c>
      <c r="AC269" s="84">
        <f t="shared" si="136"/>
        <v>0</v>
      </c>
      <c r="AD269" s="84">
        <f t="shared" si="136"/>
        <v>0</v>
      </c>
      <c r="AE269" s="84">
        <f t="shared" si="136"/>
        <v>0</v>
      </c>
      <c r="AF269" s="84">
        <f t="shared" si="136"/>
        <v>0</v>
      </c>
      <c r="AG269" s="84">
        <f t="shared" si="137"/>
        <v>0</v>
      </c>
      <c r="AH269" s="84">
        <f t="shared" si="137"/>
        <v>0</v>
      </c>
      <c r="AI269" s="84">
        <f t="shared" si="137"/>
        <v>0</v>
      </c>
      <c r="AJ269" s="84">
        <f t="shared" si="137"/>
        <v>0</v>
      </c>
      <c r="AK269" s="84">
        <f t="shared" si="137"/>
        <v>0</v>
      </c>
      <c r="AL269" s="84">
        <f t="shared" si="137"/>
        <v>0</v>
      </c>
      <c r="AM269" s="84">
        <f t="shared" si="137"/>
        <v>0</v>
      </c>
      <c r="AN269" s="84">
        <f t="shared" si="137"/>
        <v>0</v>
      </c>
      <c r="AO269" s="84">
        <f t="shared" si="137"/>
        <v>0</v>
      </c>
      <c r="AP269" s="84">
        <f t="shared" si="137"/>
        <v>0</v>
      </c>
      <c r="AQ269" s="84">
        <f t="shared" si="138"/>
        <v>0</v>
      </c>
      <c r="AR269" s="84">
        <f t="shared" si="138"/>
        <v>0</v>
      </c>
      <c r="AS269" s="84">
        <f t="shared" si="138"/>
        <v>0</v>
      </c>
      <c r="AT269" s="84">
        <f t="shared" si="138"/>
        <v>0</v>
      </c>
      <c r="AU269" s="84">
        <f t="shared" si="138"/>
        <v>0</v>
      </c>
      <c r="AV269" s="84">
        <f t="shared" si="138"/>
        <v>0</v>
      </c>
      <c r="AW269" s="84">
        <f t="shared" si="138"/>
        <v>0</v>
      </c>
      <c r="AX269" s="84">
        <f t="shared" si="138"/>
        <v>0</v>
      </c>
      <c r="AY269" s="84">
        <f t="shared" si="138"/>
        <v>0</v>
      </c>
      <c r="AZ269" s="84">
        <f t="shared" si="138"/>
        <v>0</v>
      </c>
    </row>
    <row r="270" spans="1:52" ht="15.75" x14ac:dyDescent="0.25">
      <c r="A270" s="86">
        <v>62</v>
      </c>
      <c r="B270" s="85">
        <v>0.23</v>
      </c>
      <c r="C270" s="84">
        <f t="shared" si="134"/>
        <v>0</v>
      </c>
      <c r="D270" s="84">
        <f t="shared" si="134"/>
        <v>0</v>
      </c>
      <c r="E270" s="84">
        <f t="shared" si="134"/>
        <v>0</v>
      </c>
      <c r="F270" s="84">
        <f t="shared" si="134"/>
        <v>0</v>
      </c>
      <c r="G270" s="84">
        <f t="shared" si="134"/>
        <v>0</v>
      </c>
      <c r="H270" s="84">
        <f t="shared" si="134"/>
        <v>0</v>
      </c>
      <c r="I270" s="84">
        <f t="shared" si="134"/>
        <v>0</v>
      </c>
      <c r="J270" s="84">
        <f t="shared" si="134"/>
        <v>0</v>
      </c>
      <c r="K270" s="84">
        <f t="shared" si="134"/>
        <v>0</v>
      </c>
      <c r="L270" s="84">
        <f t="shared" si="134"/>
        <v>0</v>
      </c>
      <c r="M270" s="84">
        <f t="shared" si="135"/>
        <v>0</v>
      </c>
      <c r="N270" s="84">
        <f t="shared" si="135"/>
        <v>0</v>
      </c>
      <c r="O270" s="84">
        <f t="shared" si="135"/>
        <v>0</v>
      </c>
      <c r="P270" s="84">
        <f t="shared" si="135"/>
        <v>0</v>
      </c>
      <c r="Q270" s="84">
        <f t="shared" si="135"/>
        <v>0</v>
      </c>
      <c r="R270" s="84">
        <f t="shared" si="135"/>
        <v>0</v>
      </c>
      <c r="S270" s="84">
        <f t="shared" si="135"/>
        <v>0</v>
      </c>
      <c r="T270" s="84">
        <f t="shared" si="135"/>
        <v>0</v>
      </c>
      <c r="U270" s="84">
        <f t="shared" si="135"/>
        <v>0</v>
      </c>
      <c r="V270" s="84">
        <f t="shared" si="135"/>
        <v>0</v>
      </c>
      <c r="W270" s="84">
        <f t="shared" si="136"/>
        <v>0</v>
      </c>
      <c r="X270" s="84">
        <f t="shared" si="136"/>
        <v>0</v>
      </c>
      <c r="Y270" s="84">
        <f t="shared" si="136"/>
        <v>0</v>
      </c>
      <c r="Z270" s="84">
        <f t="shared" si="136"/>
        <v>0</v>
      </c>
      <c r="AA270" s="84">
        <f t="shared" si="136"/>
        <v>0</v>
      </c>
      <c r="AB270" s="84">
        <f t="shared" si="136"/>
        <v>0</v>
      </c>
      <c r="AC270" s="84">
        <f t="shared" si="136"/>
        <v>0</v>
      </c>
      <c r="AD270" s="84">
        <f t="shared" si="136"/>
        <v>0</v>
      </c>
      <c r="AE270" s="84">
        <f t="shared" si="136"/>
        <v>0</v>
      </c>
      <c r="AF270" s="84">
        <f t="shared" si="136"/>
        <v>0</v>
      </c>
      <c r="AG270" s="84">
        <f t="shared" si="137"/>
        <v>0</v>
      </c>
      <c r="AH270" s="84">
        <f t="shared" si="137"/>
        <v>0</v>
      </c>
      <c r="AI270" s="84">
        <f t="shared" si="137"/>
        <v>0</v>
      </c>
      <c r="AJ270" s="84">
        <f t="shared" si="137"/>
        <v>0</v>
      </c>
      <c r="AK270" s="84">
        <f t="shared" si="137"/>
        <v>0</v>
      </c>
      <c r="AL270" s="84">
        <f t="shared" si="137"/>
        <v>0</v>
      </c>
      <c r="AM270" s="84">
        <f t="shared" si="137"/>
        <v>0</v>
      </c>
      <c r="AN270" s="84">
        <f t="shared" si="137"/>
        <v>0</v>
      </c>
      <c r="AO270" s="84">
        <f t="shared" si="137"/>
        <v>0</v>
      </c>
      <c r="AP270" s="84">
        <f t="shared" si="137"/>
        <v>0</v>
      </c>
      <c r="AQ270" s="84">
        <f t="shared" si="138"/>
        <v>0</v>
      </c>
      <c r="AR270" s="84">
        <f t="shared" si="138"/>
        <v>0</v>
      </c>
      <c r="AS270" s="84">
        <f t="shared" si="138"/>
        <v>0</v>
      </c>
      <c r="AT270" s="84">
        <f t="shared" si="138"/>
        <v>0</v>
      </c>
      <c r="AU270" s="84">
        <f t="shared" si="138"/>
        <v>0</v>
      </c>
      <c r="AV270" s="84">
        <f t="shared" si="138"/>
        <v>0</v>
      </c>
      <c r="AW270" s="84">
        <f t="shared" si="138"/>
        <v>0</v>
      </c>
      <c r="AX270" s="84">
        <f t="shared" si="138"/>
        <v>0</v>
      </c>
      <c r="AY270" s="84">
        <f t="shared" si="138"/>
        <v>0</v>
      </c>
      <c r="AZ270" s="84">
        <f t="shared" si="138"/>
        <v>0</v>
      </c>
    </row>
    <row r="271" spans="1:52" ht="15.75" x14ac:dyDescent="0.25">
      <c r="A271" s="86">
        <v>63</v>
      </c>
      <c r="B271" s="85">
        <v>0.23</v>
      </c>
      <c r="C271" s="84">
        <f t="shared" si="134"/>
        <v>0</v>
      </c>
      <c r="D271" s="84">
        <f t="shared" si="134"/>
        <v>0</v>
      </c>
      <c r="E271" s="84">
        <f t="shared" si="134"/>
        <v>0</v>
      </c>
      <c r="F271" s="84">
        <f t="shared" si="134"/>
        <v>0</v>
      </c>
      <c r="G271" s="84">
        <f t="shared" si="134"/>
        <v>0</v>
      </c>
      <c r="H271" s="84">
        <f t="shared" si="134"/>
        <v>0</v>
      </c>
      <c r="I271" s="84">
        <f t="shared" si="134"/>
        <v>0</v>
      </c>
      <c r="J271" s="84">
        <f t="shared" si="134"/>
        <v>0</v>
      </c>
      <c r="K271" s="84">
        <f t="shared" si="134"/>
        <v>0</v>
      </c>
      <c r="L271" s="84">
        <f t="shared" si="134"/>
        <v>0</v>
      </c>
      <c r="M271" s="84">
        <f t="shared" si="135"/>
        <v>0</v>
      </c>
      <c r="N271" s="84">
        <f t="shared" si="135"/>
        <v>0</v>
      </c>
      <c r="O271" s="84">
        <f t="shared" si="135"/>
        <v>0</v>
      </c>
      <c r="P271" s="84">
        <f t="shared" si="135"/>
        <v>0</v>
      </c>
      <c r="Q271" s="84">
        <f t="shared" si="135"/>
        <v>0</v>
      </c>
      <c r="R271" s="84">
        <f t="shared" si="135"/>
        <v>0</v>
      </c>
      <c r="S271" s="84">
        <f t="shared" si="135"/>
        <v>0</v>
      </c>
      <c r="T271" s="84">
        <f t="shared" si="135"/>
        <v>0</v>
      </c>
      <c r="U271" s="84">
        <f t="shared" si="135"/>
        <v>0</v>
      </c>
      <c r="V271" s="84">
        <f t="shared" si="135"/>
        <v>0</v>
      </c>
      <c r="W271" s="84">
        <f t="shared" si="136"/>
        <v>0</v>
      </c>
      <c r="X271" s="84">
        <f t="shared" si="136"/>
        <v>0</v>
      </c>
      <c r="Y271" s="84">
        <f t="shared" si="136"/>
        <v>0</v>
      </c>
      <c r="Z271" s="84">
        <f t="shared" si="136"/>
        <v>0</v>
      </c>
      <c r="AA271" s="84">
        <f t="shared" si="136"/>
        <v>0</v>
      </c>
      <c r="AB271" s="84">
        <f t="shared" si="136"/>
        <v>0</v>
      </c>
      <c r="AC271" s="84">
        <f t="shared" si="136"/>
        <v>0</v>
      </c>
      <c r="AD271" s="84">
        <f t="shared" si="136"/>
        <v>0</v>
      </c>
      <c r="AE271" s="84">
        <f t="shared" si="136"/>
        <v>0</v>
      </c>
      <c r="AF271" s="84">
        <f t="shared" si="136"/>
        <v>0</v>
      </c>
      <c r="AG271" s="84">
        <f t="shared" si="137"/>
        <v>0</v>
      </c>
      <c r="AH271" s="84">
        <f t="shared" si="137"/>
        <v>0</v>
      </c>
      <c r="AI271" s="84">
        <f t="shared" si="137"/>
        <v>0</v>
      </c>
      <c r="AJ271" s="84">
        <f t="shared" si="137"/>
        <v>0</v>
      </c>
      <c r="AK271" s="84">
        <f t="shared" si="137"/>
        <v>0</v>
      </c>
      <c r="AL271" s="84">
        <f t="shared" si="137"/>
        <v>0</v>
      </c>
      <c r="AM271" s="84">
        <f t="shared" si="137"/>
        <v>0</v>
      </c>
      <c r="AN271" s="84">
        <f t="shared" si="137"/>
        <v>0</v>
      </c>
      <c r="AO271" s="84">
        <f t="shared" si="137"/>
        <v>0</v>
      </c>
      <c r="AP271" s="84">
        <f t="shared" si="137"/>
        <v>0</v>
      </c>
      <c r="AQ271" s="84">
        <f t="shared" si="138"/>
        <v>0</v>
      </c>
      <c r="AR271" s="84">
        <f t="shared" si="138"/>
        <v>0</v>
      </c>
      <c r="AS271" s="84">
        <f t="shared" si="138"/>
        <v>0</v>
      </c>
      <c r="AT271" s="84">
        <f t="shared" si="138"/>
        <v>0</v>
      </c>
      <c r="AU271" s="84">
        <f t="shared" si="138"/>
        <v>0</v>
      </c>
      <c r="AV271" s="84">
        <f t="shared" si="138"/>
        <v>0</v>
      </c>
      <c r="AW271" s="84">
        <f t="shared" si="138"/>
        <v>0</v>
      </c>
      <c r="AX271" s="84">
        <f t="shared" si="138"/>
        <v>0</v>
      </c>
      <c r="AY271" s="84">
        <f t="shared" si="138"/>
        <v>0</v>
      </c>
      <c r="AZ271" s="84">
        <f t="shared" si="138"/>
        <v>0</v>
      </c>
    </row>
    <row r="272" spans="1:52" ht="15.75" x14ac:dyDescent="0.25">
      <c r="A272" s="86">
        <v>64</v>
      </c>
      <c r="B272" s="85">
        <v>0.23</v>
      </c>
      <c r="C272" s="84">
        <f t="shared" si="134"/>
        <v>0</v>
      </c>
      <c r="D272" s="84">
        <f t="shared" si="134"/>
        <v>0</v>
      </c>
      <c r="E272" s="84">
        <f t="shared" si="134"/>
        <v>0</v>
      </c>
      <c r="F272" s="84">
        <f t="shared" si="134"/>
        <v>0</v>
      </c>
      <c r="G272" s="84">
        <f t="shared" si="134"/>
        <v>0</v>
      </c>
      <c r="H272" s="84">
        <f t="shared" si="134"/>
        <v>0</v>
      </c>
      <c r="I272" s="84">
        <f t="shared" si="134"/>
        <v>0</v>
      </c>
      <c r="J272" s="84">
        <f t="shared" si="134"/>
        <v>0</v>
      </c>
      <c r="K272" s="84">
        <f t="shared" si="134"/>
        <v>0</v>
      </c>
      <c r="L272" s="84">
        <f t="shared" si="134"/>
        <v>0</v>
      </c>
      <c r="M272" s="84">
        <f t="shared" si="135"/>
        <v>0</v>
      </c>
      <c r="N272" s="84">
        <f t="shared" si="135"/>
        <v>0</v>
      </c>
      <c r="O272" s="84">
        <f t="shared" si="135"/>
        <v>0</v>
      </c>
      <c r="P272" s="84">
        <f t="shared" si="135"/>
        <v>0</v>
      </c>
      <c r="Q272" s="84">
        <f t="shared" si="135"/>
        <v>0</v>
      </c>
      <c r="R272" s="84">
        <f t="shared" si="135"/>
        <v>0</v>
      </c>
      <c r="S272" s="84">
        <f t="shared" si="135"/>
        <v>0</v>
      </c>
      <c r="T272" s="84">
        <f t="shared" si="135"/>
        <v>0</v>
      </c>
      <c r="U272" s="84">
        <f t="shared" si="135"/>
        <v>0</v>
      </c>
      <c r="V272" s="84">
        <f t="shared" si="135"/>
        <v>0</v>
      </c>
      <c r="W272" s="84">
        <f t="shared" si="136"/>
        <v>0</v>
      </c>
      <c r="X272" s="84">
        <f t="shared" si="136"/>
        <v>0</v>
      </c>
      <c r="Y272" s="84">
        <f t="shared" si="136"/>
        <v>0</v>
      </c>
      <c r="Z272" s="84">
        <f t="shared" si="136"/>
        <v>0</v>
      </c>
      <c r="AA272" s="84">
        <f t="shared" si="136"/>
        <v>0</v>
      </c>
      <c r="AB272" s="84">
        <f t="shared" si="136"/>
        <v>0</v>
      </c>
      <c r="AC272" s="84">
        <f t="shared" si="136"/>
        <v>0</v>
      </c>
      <c r="AD272" s="84">
        <f t="shared" si="136"/>
        <v>0</v>
      </c>
      <c r="AE272" s="84">
        <f t="shared" si="136"/>
        <v>0</v>
      </c>
      <c r="AF272" s="84">
        <f t="shared" si="136"/>
        <v>0</v>
      </c>
      <c r="AG272" s="84">
        <f t="shared" si="137"/>
        <v>0</v>
      </c>
      <c r="AH272" s="84">
        <f t="shared" si="137"/>
        <v>0</v>
      </c>
      <c r="AI272" s="84">
        <f t="shared" si="137"/>
        <v>0</v>
      </c>
      <c r="AJ272" s="84">
        <f t="shared" si="137"/>
        <v>0</v>
      </c>
      <c r="AK272" s="84">
        <f t="shared" si="137"/>
        <v>0</v>
      </c>
      <c r="AL272" s="84">
        <f t="shared" si="137"/>
        <v>0</v>
      </c>
      <c r="AM272" s="84">
        <f t="shared" si="137"/>
        <v>0</v>
      </c>
      <c r="AN272" s="84">
        <f t="shared" si="137"/>
        <v>0</v>
      </c>
      <c r="AO272" s="84">
        <f t="shared" si="137"/>
        <v>0</v>
      </c>
      <c r="AP272" s="84">
        <f t="shared" si="137"/>
        <v>0</v>
      </c>
      <c r="AQ272" s="84">
        <f t="shared" si="138"/>
        <v>0</v>
      </c>
      <c r="AR272" s="84">
        <f t="shared" si="138"/>
        <v>0</v>
      </c>
      <c r="AS272" s="84">
        <f t="shared" si="138"/>
        <v>0</v>
      </c>
      <c r="AT272" s="84">
        <f t="shared" si="138"/>
        <v>0</v>
      </c>
      <c r="AU272" s="84">
        <f t="shared" si="138"/>
        <v>0</v>
      </c>
      <c r="AV272" s="84">
        <f t="shared" si="138"/>
        <v>0</v>
      </c>
      <c r="AW272" s="84">
        <f t="shared" si="138"/>
        <v>0</v>
      </c>
      <c r="AX272" s="84">
        <f t="shared" si="138"/>
        <v>0</v>
      </c>
      <c r="AY272" s="84">
        <f t="shared" si="138"/>
        <v>0</v>
      </c>
      <c r="AZ272" s="84">
        <f t="shared" si="138"/>
        <v>0</v>
      </c>
    </row>
    <row r="273" spans="1:52" ht="15.75" x14ac:dyDescent="0.25">
      <c r="A273" s="86">
        <v>65</v>
      </c>
      <c r="B273" s="85">
        <v>0.23</v>
      </c>
      <c r="C273" s="84">
        <f t="shared" si="134"/>
        <v>0</v>
      </c>
      <c r="D273" s="84">
        <f t="shared" si="134"/>
        <v>0</v>
      </c>
      <c r="E273" s="84">
        <f t="shared" si="134"/>
        <v>0</v>
      </c>
      <c r="F273" s="84">
        <f t="shared" si="134"/>
        <v>0</v>
      </c>
      <c r="G273" s="84">
        <f t="shared" si="134"/>
        <v>0</v>
      </c>
      <c r="H273" s="84">
        <f t="shared" si="134"/>
        <v>0</v>
      </c>
      <c r="I273" s="84">
        <f t="shared" si="134"/>
        <v>0</v>
      </c>
      <c r="J273" s="84">
        <f t="shared" si="134"/>
        <v>0</v>
      </c>
      <c r="K273" s="84">
        <f t="shared" si="134"/>
        <v>0</v>
      </c>
      <c r="L273" s="84">
        <f t="shared" si="134"/>
        <v>0</v>
      </c>
      <c r="M273" s="84">
        <f t="shared" si="135"/>
        <v>0</v>
      </c>
      <c r="N273" s="84">
        <f t="shared" si="135"/>
        <v>0</v>
      </c>
      <c r="O273" s="84">
        <f t="shared" si="135"/>
        <v>0</v>
      </c>
      <c r="P273" s="84">
        <f t="shared" si="135"/>
        <v>0</v>
      </c>
      <c r="Q273" s="84">
        <f t="shared" si="135"/>
        <v>0</v>
      </c>
      <c r="R273" s="84">
        <f t="shared" si="135"/>
        <v>0</v>
      </c>
      <c r="S273" s="84">
        <f t="shared" si="135"/>
        <v>0</v>
      </c>
      <c r="T273" s="84">
        <f t="shared" si="135"/>
        <v>0</v>
      </c>
      <c r="U273" s="84">
        <f t="shared" si="135"/>
        <v>0</v>
      </c>
      <c r="V273" s="84">
        <f t="shared" si="135"/>
        <v>0</v>
      </c>
      <c r="W273" s="84">
        <f t="shared" si="136"/>
        <v>0</v>
      </c>
      <c r="X273" s="84">
        <f t="shared" si="136"/>
        <v>0</v>
      </c>
      <c r="Y273" s="84">
        <f t="shared" si="136"/>
        <v>0</v>
      </c>
      <c r="Z273" s="84">
        <f t="shared" si="136"/>
        <v>0</v>
      </c>
      <c r="AA273" s="84">
        <f t="shared" si="136"/>
        <v>0</v>
      </c>
      <c r="AB273" s="84">
        <f t="shared" si="136"/>
        <v>0</v>
      </c>
      <c r="AC273" s="84">
        <f t="shared" si="136"/>
        <v>0</v>
      </c>
      <c r="AD273" s="84">
        <f t="shared" si="136"/>
        <v>0</v>
      </c>
      <c r="AE273" s="84">
        <f t="shared" si="136"/>
        <v>0</v>
      </c>
      <c r="AF273" s="84">
        <f t="shared" si="136"/>
        <v>0</v>
      </c>
      <c r="AG273" s="84">
        <f t="shared" si="137"/>
        <v>0</v>
      </c>
      <c r="AH273" s="84">
        <f t="shared" si="137"/>
        <v>0</v>
      </c>
      <c r="AI273" s="84">
        <f t="shared" si="137"/>
        <v>0</v>
      </c>
      <c r="AJ273" s="84">
        <f t="shared" si="137"/>
        <v>0</v>
      </c>
      <c r="AK273" s="84">
        <f t="shared" si="137"/>
        <v>0</v>
      </c>
      <c r="AL273" s="84">
        <f t="shared" si="137"/>
        <v>0</v>
      </c>
      <c r="AM273" s="84">
        <f t="shared" si="137"/>
        <v>0</v>
      </c>
      <c r="AN273" s="84">
        <f t="shared" si="137"/>
        <v>0</v>
      </c>
      <c r="AO273" s="84">
        <f t="shared" si="137"/>
        <v>0</v>
      </c>
      <c r="AP273" s="84">
        <f t="shared" si="137"/>
        <v>0</v>
      </c>
      <c r="AQ273" s="84">
        <f t="shared" si="138"/>
        <v>0</v>
      </c>
      <c r="AR273" s="84">
        <f t="shared" si="138"/>
        <v>0</v>
      </c>
      <c r="AS273" s="84">
        <f t="shared" si="138"/>
        <v>0</v>
      </c>
      <c r="AT273" s="84">
        <f t="shared" si="138"/>
        <v>0</v>
      </c>
      <c r="AU273" s="84">
        <f t="shared" si="138"/>
        <v>0</v>
      </c>
      <c r="AV273" s="84">
        <f t="shared" si="138"/>
        <v>0</v>
      </c>
      <c r="AW273" s="84">
        <f t="shared" si="138"/>
        <v>0</v>
      </c>
      <c r="AX273" s="84">
        <f t="shared" si="138"/>
        <v>0</v>
      </c>
      <c r="AY273" s="84">
        <f t="shared" si="138"/>
        <v>0</v>
      </c>
      <c r="AZ273" s="84">
        <f t="shared" si="138"/>
        <v>0</v>
      </c>
    </row>
    <row r="274" spans="1:52" ht="15.75" x14ac:dyDescent="0.25">
      <c r="A274" s="86">
        <v>66</v>
      </c>
      <c r="B274" s="85">
        <v>0.23</v>
      </c>
      <c r="C274" s="84">
        <f t="shared" si="134"/>
        <v>0</v>
      </c>
      <c r="D274" s="84">
        <f t="shared" si="134"/>
        <v>0</v>
      </c>
      <c r="E274" s="84">
        <f t="shared" si="134"/>
        <v>0</v>
      </c>
      <c r="F274" s="84">
        <f t="shared" si="134"/>
        <v>0</v>
      </c>
      <c r="G274" s="84">
        <f t="shared" si="134"/>
        <v>0</v>
      </c>
      <c r="H274" s="84">
        <f t="shared" si="134"/>
        <v>0</v>
      </c>
      <c r="I274" s="84">
        <f t="shared" si="134"/>
        <v>0</v>
      </c>
      <c r="J274" s="84">
        <f t="shared" si="134"/>
        <v>0</v>
      </c>
      <c r="K274" s="84">
        <f t="shared" si="134"/>
        <v>0</v>
      </c>
      <c r="L274" s="84">
        <f t="shared" si="134"/>
        <v>0</v>
      </c>
      <c r="M274" s="84">
        <f t="shared" si="135"/>
        <v>0</v>
      </c>
      <c r="N274" s="84">
        <f t="shared" si="135"/>
        <v>0</v>
      </c>
      <c r="O274" s="84">
        <f t="shared" si="135"/>
        <v>0</v>
      </c>
      <c r="P274" s="84">
        <f t="shared" si="135"/>
        <v>0</v>
      </c>
      <c r="Q274" s="84">
        <f t="shared" si="135"/>
        <v>0</v>
      </c>
      <c r="R274" s="84">
        <f t="shared" si="135"/>
        <v>0</v>
      </c>
      <c r="S274" s="84">
        <f t="shared" si="135"/>
        <v>0</v>
      </c>
      <c r="T274" s="84">
        <f t="shared" si="135"/>
        <v>0</v>
      </c>
      <c r="U274" s="84">
        <f t="shared" si="135"/>
        <v>0</v>
      </c>
      <c r="V274" s="84">
        <f t="shared" si="135"/>
        <v>0</v>
      </c>
      <c r="W274" s="84">
        <f t="shared" si="136"/>
        <v>0</v>
      </c>
      <c r="X274" s="84">
        <f t="shared" si="136"/>
        <v>0</v>
      </c>
      <c r="Y274" s="84">
        <f t="shared" si="136"/>
        <v>0</v>
      </c>
      <c r="Z274" s="84">
        <f t="shared" si="136"/>
        <v>0</v>
      </c>
      <c r="AA274" s="84">
        <f t="shared" si="136"/>
        <v>0</v>
      </c>
      <c r="AB274" s="84">
        <f t="shared" si="136"/>
        <v>0</v>
      </c>
      <c r="AC274" s="84">
        <f t="shared" si="136"/>
        <v>0</v>
      </c>
      <c r="AD274" s="84">
        <f t="shared" si="136"/>
        <v>0</v>
      </c>
      <c r="AE274" s="84">
        <f t="shared" si="136"/>
        <v>0</v>
      </c>
      <c r="AF274" s="84">
        <f t="shared" si="136"/>
        <v>0</v>
      </c>
      <c r="AG274" s="84">
        <f t="shared" si="137"/>
        <v>0</v>
      </c>
      <c r="AH274" s="84">
        <f t="shared" si="137"/>
        <v>0</v>
      </c>
      <c r="AI274" s="84">
        <f t="shared" si="137"/>
        <v>0</v>
      </c>
      <c r="AJ274" s="84">
        <f t="shared" si="137"/>
        <v>0</v>
      </c>
      <c r="AK274" s="84">
        <f t="shared" si="137"/>
        <v>0</v>
      </c>
      <c r="AL274" s="84">
        <f t="shared" si="137"/>
        <v>0</v>
      </c>
      <c r="AM274" s="84">
        <f t="shared" si="137"/>
        <v>0</v>
      </c>
      <c r="AN274" s="84">
        <f t="shared" si="137"/>
        <v>0</v>
      </c>
      <c r="AO274" s="84">
        <f t="shared" si="137"/>
        <v>0</v>
      </c>
      <c r="AP274" s="84">
        <f t="shared" si="137"/>
        <v>0</v>
      </c>
      <c r="AQ274" s="84">
        <f t="shared" si="138"/>
        <v>0</v>
      </c>
      <c r="AR274" s="84">
        <f t="shared" si="138"/>
        <v>0</v>
      </c>
      <c r="AS274" s="84">
        <f t="shared" si="138"/>
        <v>0</v>
      </c>
      <c r="AT274" s="84">
        <f t="shared" si="138"/>
        <v>0</v>
      </c>
      <c r="AU274" s="84">
        <f t="shared" si="138"/>
        <v>0</v>
      </c>
      <c r="AV274" s="84">
        <f t="shared" si="138"/>
        <v>0</v>
      </c>
      <c r="AW274" s="84">
        <f t="shared" si="138"/>
        <v>0</v>
      </c>
      <c r="AX274" s="84">
        <f t="shared" si="138"/>
        <v>0</v>
      </c>
      <c r="AY274" s="84">
        <f t="shared" si="138"/>
        <v>0</v>
      </c>
      <c r="AZ274" s="84">
        <f t="shared" si="138"/>
        <v>0</v>
      </c>
    </row>
    <row r="275" spans="1:52" ht="15.75" x14ac:dyDescent="0.25">
      <c r="A275" s="86">
        <v>67</v>
      </c>
      <c r="B275" s="85">
        <v>0.23</v>
      </c>
      <c r="C275" s="84">
        <f t="shared" si="134"/>
        <v>0</v>
      </c>
      <c r="D275" s="84">
        <f t="shared" si="134"/>
        <v>0</v>
      </c>
      <c r="E275" s="84">
        <f t="shared" si="134"/>
        <v>0</v>
      </c>
      <c r="F275" s="84">
        <f t="shared" si="134"/>
        <v>0</v>
      </c>
      <c r="G275" s="84">
        <f t="shared" si="134"/>
        <v>0</v>
      </c>
      <c r="H275" s="84">
        <f t="shared" si="134"/>
        <v>0</v>
      </c>
      <c r="I275" s="84">
        <f t="shared" si="134"/>
        <v>0</v>
      </c>
      <c r="J275" s="84">
        <f t="shared" si="134"/>
        <v>0</v>
      </c>
      <c r="K275" s="84">
        <f t="shared" si="134"/>
        <v>0</v>
      </c>
      <c r="L275" s="84">
        <f t="shared" si="134"/>
        <v>0</v>
      </c>
      <c r="M275" s="84">
        <f t="shared" si="135"/>
        <v>0</v>
      </c>
      <c r="N275" s="84">
        <f t="shared" si="135"/>
        <v>0</v>
      </c>
      <c r="O275" s="84">
        <f t="shared" si="135"/>
        <v>0</v>
      </c>
      <c r="P275" s="84">
        <f t="shared" si="135"/>
        <v>0</v>
      </c>
      <c r="Q275" s="84">
        <f t="shared" si="135"/>
        <v>0</v>
      </c>
      <c r="R275" s="84">
        <f t="shared" si="135"/>
        <v>0</v>
      </c>
      <c r="S275" s="84">
        <f t="shared" si="135"/>
        <v>0</v>
      </c>
      <c r="T275" s="84">
        <f t="shared" si="135"/>
        <v>0</v>
      </c>
      <c r="U275" s="84">
        <f t="shared" si="135"/>
        <v>0</v>
      </c>
      <c r="V275" s="84">
        <f t="shared" si="135"/>
        <v>0</v>
      </c>
      <c r="W275" s="84">
        <f t="shared" si="136"/>
        <v>0</v>
      </c>
      <c r="X275" s="84">
        <f t="shared" si="136"/>
        <v>0</v>
      </c>
      <c r="Y275" s="84">
        <f t="shared" si="136"/>
        <v>0</v>
      </c>
      <c r="Z275" s="84">
        <f t="shared" si="136"/>
        <v>0</v>
      </c>
      <c r="AA275" s="84">
        <f t="shared" si="136"/>
        <v>0</v>
      </c>
      <c r="AB275" s="84">
        <f t="shared" si="136"/>
        <v>0</v>
      </c>
      <c r="AC275" s="84">
        <f t="shared" si="136"/>
        <v>0</v>
      </c>
      <c r="AD275" s="84">
        <f t="shared" si="136"/>
        <v>0</v>
      </c>
      <c r="AE275" s="84">
        <f t="shared" si="136"/>
        <v>0</v>
      </c>
      <c r="AF275" s="84">
        <f t="shared" si="136"/>
        <v>0</v>
      </c>
      <c r="AG275" s="84">
        <f t="shared" si="137"/>
        <v>0</v>
      </c>
      <c r="AH275" s="84">
        <f t="shared" si="137"/>
        <v>0</v>
      </c>
      <c r="AI275" s="84">
        <f t="shared" si="137"/>
        <v>0</v>
      </c>
      <c r="AJ275" s="84">
        <f t="shared" si="137"/>
        <v>0</v>
      </c>
      <c r="AK275" s="84">
        <f t="shared" si="137"/>
        <v>0</v>
      </c>
      <c r="AL275" s="84">
        <f t="shared" si="137"/>
        <v>0</v>
      </c>
      <c r="AM275" s="84">
        <f t="shared" si="137"/>
        <v>0</v>
      </c>
      <c r="AN275" s="84">
        <f t="shared" si="137"/>
        <v>0</v>
      </c>
      <c r="AO275" s="84">
        <f t="shared" si="137"/>
        <v>0</v>
      </c>
      <c r="AP275" s="84">
        <f t="shared" si="137"/>
        <v>0</v>
      </c>
      <c r="AQ275" s="84">
        <f t="shared" si="138"/>
        <v>0</v>
      </c>
      <c r="AR275" s="84">
        <f t="shared" si="138"/>
        <v>0</v>
      </c>
      <c r="AS275" s="84">
        <f t="shared" si="138"/>
        <v>0</v>
      </c>
      <c r="AT275" s="84">
        <f t="shared" si="138"/>
        <v>0</v>
      </c>
      <c r="AU275" s="84">
        <f t="shared" si="138"/>
        <v>0</v>
      </c>
      <c r="AV275" s="84">
        <f t="shared" si="138"/>
        <v>0</v>
      </c>
      <c r="AW275" s="84">
        <f t="shared" si="138"/>
        <v>0</v>
      </c>
      <c r="AX275" s="84">
        <f t="shared" si="138"/>
        <v>0</v>
      </c>
      <c r="AY275" s="84">
        <f t="shared" si="138"/>
        <v>0</v>
      </c>
      <c r="AZ275" s="84">
        <f t="shared" si="138"/>
        <v>0</v>
      </c>
    </row>
    <row r="276" spans="1:52" ht="15.75" x14ac:dyDescent="0.25">
      <c r="A276" s="86">
        <v>68</v>
      </c>
      <c r="B276" s="85">
        <v>0.23</v>
      </c>
      <c r="C276" s="84">
        <f t="shared" si="134"/>
        <v>0</v>
      </c>
      <c r="D276" s="84">
        <f t="shared" si="134"/>
        <v>0</v>
      </c>
      <c r="E276" s="84">
        <f t="shared" si="134"/>
        <v>0</v>
      </c>
      <c r="F276" s="84">
        <f t="shared" si="134"/>
        <v>0</v>
      </c>
      <c r="G276" s="84">
        <f t="shared" si="134"/>
        <v>0</v>
      </c>
      <c r="H276" s="84">
        <f t="shared" si="134"/>
        <v>0</v>
      </c>
      <c r="I276" s="84">
        <f t="shared" si="134"/>
        <v>0</v>
      </c>
      <c r="J276" s="84">
        <f t="shared" si="134"/>
        <v>0</v>
      </c>
      <c r="K276" s="84">
        <f t="shared" si="134"/>
        <v>0</v>
      </c>
      <c r="L276" s="84">
        <f t="shared" si="134"/>
        <v>0</v>
      </c>
      <c r="M276" s="84">
        <f t="shared" si="135"/>
        <v>0</v>
      </c>
      <c r="N276" s="84">
        <f t="shared" si="135"/>
        <v>0</v>
      </c>
      <c r="O276" s="84">
        <f t="shared" si="135"/>
        <v>0</v>
      </c>
      <c r="P276" s="84">
        <f t="shared" si="135"/>
        <v>0</v>
      </c>
      <c r="Q276" s="84">
        <f t="shared" si="135"/>
        <v>0</v>
      </c>
      <c r="R276" s="84">
        <f t="shared" si="135"/>
        <v>0</v>
      </c>
      <c r="S276" s="84">
        <f t="shared" si="135"/>
        <v>0</v>
      </c>
      <c r="T276" s="84">
        <f t="shared" si="135"/>
        <v>0</v>
      </c>
      <c r="U276" s="84">
        <f t="shared" si="135"/>
        <v>0</v>
      </c>
      <c r="V276" s="84">
        <f t="shared" si="135"/>
        <v>0</v>
      </c>
      <c r="W276" s="84">
        <f t="shared" si="136"/>
        <v>0</v>
      </c>
      <c r="X276" s="84">
        <f t="shared" si="136"/>
        <v>0</v>
      </c>
      <c r="Y276" s="84">
        <f t="shared" si="136"/>
        <v>0</v>
      </c>
      <c r="Z276" s="84">
        <f t="shared" si="136"/>
        <v>0</v>
      </c>
      <c r="AA276" s="84">
        <f t="shared" si="136"/>
        <v>0</v>
      </c>
      <c r="AB276" s="84">
        <f t="shared" si="136"/>
        <v>0</v>
      </c>
      <c r="AC276" s="84">
        <f t="shared" si="136"/>
        <v>0</v>
      </c>
      <c r="AD276" s="84">
        <f t="shared" si="136"/>
        <v>0</v>
      </c>
      <c r="AE276" s="84">
        <f t="shared" si="136"/>
        <v>0</v>
      </c>
      <c r="AF276" s="84">
        <f t="shared" si="136"/>
        <v>0</v>
      </c>
      <c r="AG276" s="84">
        <f t="shared" si="137"/>
        <v>0</v>
      </c>
      <c r="AH276" s="84">
        <f t="shared" si="137"/>
        <v>0</v>
      </c>
      <c r="AI276" s="84">
        <f t="shared" si="137"/>
        <v>0</v>
      </c>
      <c r="AJ276" s="84">
        <f t="shared" si="137"/>
        <v>0</v>
      </c>
      <c r="AK276" s="84">
        <f t="shared" si="137"/>
        <v>0</v>
      </c>
      <c r="AL276" s="84">
        <f t="shared" si="137"/>
        <v>0</v>
      </c>
      <c r="AM276" s="84">
        <f t="shared" si="137"/>
        <v>0</v>
      </c>
      <c r="AN276" s="84">
        <f t="shared" si="137"/>
        <v>0</v>
      </c>
      <c r="AO276" s="84">
        <f t="shared" si="137"/>
        <v>0</v>
      </c>
      <c r="AP276" s="84">
        <f t="shared" si="137"/>
        <v>0</v>
      </c>
      <c r="AQ276" s="84">
        <f t="shared" si="138"/>
        <v>0</v>
      </c>
      <c r="AR276" s="84">
        <f t="shared" si="138"/>
        <v>0</v>
      </c>
      <c r="AS276" s="84">
        <f t="shared" si="138"/>
        <v>0</v>
      </c>
      <c r="AT276" s="84">
        <f t="shared" si="138"/>
        <v>0</v>
      </c>
      <c r="AU276" s="84">
        <f t="shared" si="138"/>
        <v>0</v>
      </c>
      <c r="AV276" s="84">
        <f t="shared" si="138"/>
        <v>0</v>
      </c>
      <c r="AW276" s="84">
        <f t="shared" si="138"/>
        <v>0</v>
      </c>
      <c r="AX276" s="84">
        <f t="shared" si="138"/>
        <v>0</v>
      </c>
      <c r="AY276" s="84">
        <f t="shared" si="138"/>
        <v>0</v>
      </c>
      <c r="AZ276" s="84">
        <f t="shared" si="138"/>
        <v>0</v>
      </c>
    </row>
    <row r="277" spans="1:52" ht="15.75" x14ac:dyDescent="0.25">
      <c r="A277" s="86">
        <v>69</v>
      </c>
      <c r="B277" s="85">
        <v>0.23</v>
      </c>
      <c r="C277" s="84">
        <f t="shared" si="134"/>
        <v>0</v>
      </c>
      <c r="D277" s="84">
        <f t="shared" si="134"/>
        <v>0</v>
      </c>
      <c r="E277" s="84">
        <f t="shared" si="134"/>
        <v>0</v>
      </c>
      <c r="F277" s="84">
        <f t="shared" si="134"/>
        <v>0</v>
      </c>
      <c r="G277" s="84">
        <f t="shared" si="134"/>
        <v>0</v>
      </c>
      <c r="H277" s="84">
        <f t="shared" si="134"/>
        <v>0</v>
      </c>
      <c r="I277" s="84">
        <f t="shared" si="134"/>
        <v>0</v>
      </c>
      <c r="J277" s="84">
        <f t="shared" si="134"/>
        <v>0</v>
      </c>
      <c r="K277" s="84">
        <f t="shared" si="134"/>
        <v>0</v>
      </c>
      <c r="L277" s="84">
        <f t="shared" si="134"/>
        <v>0</v>
      </c>
      <c r="M277" s="84">
        <f t="shared" si="135"/>
        <v>0</v>
      </c>
      <c r="N277" s="84">
        <f t="shared" si="135"/>
        <v>0</v>
      </c>
      <c r="O277" s="84">
        <f t="shared" si="135"/>
        <v>0</v>
      </c>
      <c r="P277" s="84">
        <f t="shared" si="135"/>
        <v>0</v>
      </c>
      <c r="Q277" s="84">
        <f t="shared" si="135"/>
        <v>0</v>
      </c>
      <c r="R277" s="84">
        <f t="shared" si="135"/>
        <v>0</v>
      </c>
      <c r="S277" s="84">
        <f t="shared" si="135"/>
        <v>0</v>
      </c>
      <c r="T277" s="84">
        <f t="shared" si="135"/>
        <v>0</v>
      </c>
      <c r="U277" s="84">
        <f t="shared" si="135"/>
        <v>0</v>
      </c>
      <c r="V277" s="84">
        <f t="shared" si="135"/>
        <v>0</v>
      </c>
      <c r="W277" s="84">
        <f t="shared" si="136"/>
        <v>0</v>
      </c>
      <c r="X277" s="84">
        <f t="shared" si="136"/>
        <v>0</v>
      </c>
      <c r="Y277" s="84">
        <f t="shared" si="136"/>
        <v>0</v>
      </c>
      <c r="Z277" s="84">
        <f t="shared" si="136"/>
        <v>0</v>
      </c>
      <c r="AA277" s="84">
        <f t="shared" si="136"/>
        <v>0</v>
      </c>
      <c r="AB277" s="84">
        <f t="shared" si="136"/>
        <v>0</v>
      </c>
      <c r="AC277" s="84">
        <f t="shared" si="136"/>
        <v>0</v>
      </c>
      <c r="AD277" s="84">
        <f t="shared" si="136"/>
        <v>0</v>
      </c>
      <c r="AE277" s="84">
        <f t="shared" si="136"/>
        <v>0</v>
      </c>
      <c r="AF277" s="84">
        <f t="shared" si="136"/>
        <v>0</v>
      </c>
      <c r="AG277" s="84">
        <f t="shared" si="137"/>
        <v>0</v>
      </c>
      <c r="AH277" s="84">
        <f t="shared" si="137"/>
        <v>0</v>
      </c>
      <c r="AI277" s="84">
        <f t="shared" si="137"/>
        <v>0</v>
      </c>
      <c r="AJ277" s="84">
        <f t="shared" si="137"/>
        <v>0</v>
      </c>
      <c r="AK277" s="84">
        <f t="shared" si="137"/>
        <v>0</v>
      </c>
      <c r="AL277" s="84">
        <f t="shared" si="137"/>
        <v>0</v>
      </c>
      <c r="AM277" s="84">
        <f t="shared" si="137"/>
        <v>0</v>
      </c>
      <c r="AN277" s="84">
        <f t="shared" si="137"/>
        <v>0</v>
      </c>
      <c r="AO277" s="84">
        <f t="shared" si="137"/>
        <v>0</v>
      </c>
      <c r="AP277" s="84">
        <f t="shared" si="137"/>
        <v>0</v>
      </c>
      <c r="AQ277" s="84">
        <f t="shared" si="138"/>
        <v>0</v>
      </c>
      <c r="AR277" s="84">
        <f t="shared" si="138"/>
        <v>0</v>
      </c>
      <c r="AS277" s="84">
        <f t="shared" si="138"/>
        <v>0</v>
      </c>
      <c r="AT277" s="84">
        <f t="shared" si="138"/>
        <v>0</v>
      </c>
      <c r="AU277" s="84">
        <f t="shared" si="138"/>
        <v>0</v>
      </c>
      <c r="AV277" s="84">
        <f t="shared" si="138"/>
        <v>0</v>
      </c>
      <c r="AW277" s="84">
        <f t="shared" si="138"/>
        <v>0</v>
      </c>
      <c r="AX277" s="84">
        <f t="shared" si="138"/>
        <v>0</v>
      </c>
      <c r="AY277" s="84">
        <f t="shared" si="138"/>
        <v>0</v>
      </c>
      <c r="AZ277" s="84">
        <f t="shared" si="138"/>
        <v>0</v>
      </c>
    </row>
    <row r="278" spans="1:52" ht="15.75" x14ac:dyDescent="0.25">
      <c r="A278" s="86">
        <v>70</v>
      </c>
      <c r="B278" s="85">
        <v>0.23</v>
      </c>
      <c r="C278" s="84">
        <f t="shared" ref="C278:L287" si="139">IF(( (ABS(ABS(C$10)-$A278)))&lt;1,$B278,0)</f>
        <v>0</v>
      </c>
      <c r="D278" s="84">
        <f t="shared" si="139"/>
        <v>0</v>
      </c>
      <c r="E278" s="84">
        <f t="shared" si="139"/>
        <v>0</v>
      </c>
      <c r="F278" s="84">
        <f t="shared" si="139"/>
        <v>0</v>
      </c>
      <c r="G278" s="84">
        <f t="shared" si="139"/>
        <v>0</v>
      </c>
      <c r="H278" s="84">
        <f t="shared" si="139"/>
        <v>0</v>
      </c>
      <c r="I278" s="84">
        <f t="shared" si="139"/>
        <v>0</v>
      </c>
      <c r="J278" s="84">
        <f t="shared" si="139"/>
        <v>0</v>
      </c>
      <c r="K278" s="84">
        <f t="shared" si="139"/>
        <v>0</v>
      </c>
      <c r="L278" s="84">
        <f t="shared" si="139"/>
        <v>0</v>
      </c>
      <c r="M278" s="84">
        <f t="shared" ref="M278:V287" si="140">IF(( (ABS(ABS(M$10)-$A278)))&lt;1,$B278,0)</f>
        <v>0</v>
      </c>
      <c r="N278" s="84">
        <f t="shared" si="140"/>
        <v>0</v>
      </c>
      <c r="O278" s="84">
        <f t="shared" si="140"/>
        <v>0</v>
      </c>
      <c r="P278" s="84">
        <f t="shared" si="140"/>
        <v>0</v>
      </c>
      <c r="Q278" s="84">
        <f t="shared" si="140"/>
        <v>0</v>
      </c>
      <c r="R278" s="84">
        <f t="shared" si="140"/>
        <v>0</v>
      </c>
      <c r="S278" s="84">
        <f t="shared" si="140"/>
        <v>0</v>
      </c>
      <c r="T278" s="84">
        <f t="shared" si="140"/>
        <v>0</v>
      </c>
      <c r="U278" s="84">
        <f t="shared" si="140"/>
        <v>0</v>
      </c>
      <c r="V278" s="84">
        <f t="shared" si="140"/>
        <v>0</v>
      </c>
      <c r="W278" s="84">
        <f t="shared" ref="W278:AF287" si="141">IF(( (ABS(ABS(W$10)-$A278)))&lt;1,$B278,0)</f>
        <v>0</v>
      </c>
      <c r="X278" s="84">
        <f t="shared" si="141"/>
        <v>0</v>
      </c>
      <c r="Y278" s="84">
        <f t="shared" si="141"/>
        <v>0</v>
      </c>
      <c r="Z278" s="84">
        <f t="shared" si="141"/>
        <v>0</v>
      </c>
      <c r="AA278" s="84">
        <f t="shared" si="141"/>
        <v>0</v>
      </c>
      <c r="AB278" s="84">
        <f t="shared" si="141"/>
        <v>0</v>
      </c>
      <c r="AC278" s="84">
        <f t="shared" si="141"/>
        <v>0</v>
      </c>
      <c r="AD278" s="84">
        <f t="shared" si="141"/>
        <v>0</v>
      </c>
      <c r="AE278" s="84">
        <f t="shared" si="141"/>
        <v>0</v>
      </c>
      <c r="AF278" s="84">
        <f t="shared" si="141"/>
        <v>0</v>
      </c>
      <c r="AG278" s="84">
        <f t="shared" ref="AG278:AP287" si="142">IF(( (ABS(ABS(AG$10)-$A278)))&lt;1,$B278,0)</f>
        <v>0</v>
      </c>
      <c r="AH278" s="84">
        <f t="shared" si="142"/>
        <v>0</v>
      </c>
      <c r="AI278" s="84">
        <f t="shared" si="142"/>
        <v>0</v>
      </c>
      <c r="AJ278" s="84">
        <f t="shared" si="142"/>
        <v>0</v>
      </c>
      <c r="AK278" s="84">
        <f t="shared" si="142"/>
        <v>0</v>
      </c>
      <c r="AL278" s="84">
        <f t="shared" si="142"/>
        <v>0</v>
      </c>
      <c r="AM278" s="84">
        <f t="shared" si="142"/>
        <v>0</v>
      </c>
      <c r="AN278" s="84">
        <f t="shared" si="142"/>
        <v>0</v>
      </c>
      <c r="AO278" s="84">
        <f t="shared" si="142"/>
        <v>0</v>
      </c>
      <c r="AP278" s="84">
        <f t="shared" si="142"/>
        <v>0</v>
      </c>
      <c r="AQ278" s="84">
        <f t="shared" ref="AQ278:AZ287" si="143">IF(( (ABS(ABS(AQ$10)-$A278)))&lt;1,$B278,0)</f>
        <v>0</v>
      </c>
      <c r="AR278" s="84">
        <f t="shared" si="143"/>
        <v>0</v>
      </c>
      <c r="AS278" s="84">
        <f t="shared" si="143"/>
        <v>0</v>
      </c>
      <c r="AT278" s="84">
        <f t="shared" si="143"/>
        <v>0</v>
      </c>
      <c r="AU278" s="84">
        <f t="shared" si="143"/>
        <v>0</v>
      </c>
      <c r="AV278" s="84">
        <f t="shared" si="143"/>
        <v>0</v>
      </c>
      <c r="AW278" s="84">
        <f t="shared" si="143"/>
        <v>0</v>
      </c>
      <c r="AX278" s="84">
        <f t="shared" si="143"/>
        <v>0</v>
      </c>
      <c r="AY278" s="84">
        <f t="shared" si="143"/>
        <v>0</v>
      </c>
      <c r="AZ278" s="84">
        <f t="shared" si="143"/>
        <v>0</v>
      </c>
    </row>
    <row r="279" spans="1:52" ht="15.75" x14ac:dyDescent="0.25">
      <c r="A279" s="86">
        <v>71</v>
      </c>
      <c r="B279" s="85">
        <v>0.23</v>
      </c>
      <c r="C279" s="84">
        <f t="shared" si="139"/>
        <v>0</v>
      </c>
      <c r="D279" s="84">
        <f t="shared" si="139"/>
        <v>0</v>
      </c>
      <c r="E279" s="84">
        <f t="shared" si="139"/>
        <v>0</v>
      </c>
      <c r="F279" s="84">
        <f t="shared" si="139"/>
        <v>0</v>
      </c>
      <c r="G279" s="84">
        <f t="shared" si="139"/>
        <v>0</v>
      </c>
      <c r="H279" s="84">
        <f t="shared" si="139"/>
        <v>0</v>
      </c>
      <c r="I279" s="84">
        <f t="shared" si="139"/>
        <v>0</v>
      </c>
      <c r="J279" s="84">
        <f t="shared" si="139"/>
        <v>0</v>
      </c>
      <c r="K279" s="84">
        <f t="shared" si="139"/>
        <v>0</v>
      </c>
      <c r="L279" s="84">
        <f t="shared" si="139"/>
        <v>0</v>
      </c>
      <c r="M279" s="84">
        <f t="shared" si="140"/>
        <v>0</v>
      </c>
      <c r="N279" s="84">
        <f t="shared" si="140"/>
        <v>0</v>
      </c>
      <c r="O279" s="84">
        <f t="shared" si="140"/>
        <v>0</v>
      </c>
      <c r="P279" s="84">
        <f t="shared" si="140"/>
        <v>0</v>
      </c>
      <c r="Q279" s="84">
        <f t="shared" si="140"/>
        <v>0</v>
      </c>
      <c r="R279" s="84">
        <f t="shared" si="140"/>
        <v>0</v>
      </c>
      <c r="S279" s="84">
        <f t="shared" si="140"/>
        <v>0</v>
      </c>
      <c r="T279" s="84">
        <f t="shared" si="140"/>
        <v>0</v>
      </c>
      <c r="U279" s="84">
        <f t="shared" si="140"/>
        <v>0</v>
      </c>
      <c r="V279" s="84">
        <f t="shared" si="140"/>
        <v>0</v>
      </c>
      <c r="W279" s="84">
        <f t="shared" si="141"/>
        <v>0</v>
      </c>
      <c r="X279" s="84">
        <f t="shared" si="141"/>
        <v>0</v>
      </c>
      <c r="Y279" s="84">
        <f t="shared" si="141"/>
        <v>0</v>
      </c>
      <c r="Z279" s="84">
        <f t="shared" si="141"/>
        <v>0</v>
      </c>
      <c r="AA279" s="84">
        <f t="shared" si="141"/>
        <v>0</v>
      </c>
      <c r="AB279" s="84">
        <f t="shared" si="141"/>
        <v>0</v>
      </c>
      <c r="AC279" s="84">
        <f t="shared" si="141"/>
        <v>0</v>
      </c>
      <c r="AD279" s="84">
        <f t="shared" si="141"/>
        <v>0</v>
      </c>
      <c r="AE279" s="84">
        <f t="shared" si="141"/>
        <v>0</v>
      </c>
      <c r="AF279" s="84">
        <f t="shared" si="141"/>
        <v>0</v>
      </c>
      <c r="AG279" s="84">
        <f t="shared" si="142"/>
        <v>0</v>
      </c>
      <c r="AH279" s="84">
        <f t="shared" si="142"/>
        <v>0</v>
      </c>
      <c r="AI279" s="84">
        <f t="shared" si="142"/>
        <v>0</v>
      </c>
      <c r="AJ279" s="84">
        <f t="shared" si="142"/>
        <v>0</v>
      </c>
      <c r="AK279" s="84">
        <f t="shared" si="142"/>
        <v>0</v>
      </c>
      <c r="AL279" s="84">
        <f t="shared" si="142"/>
        <v>0</v>
      </c>
      <c r="AM279" s="84">
        <f t="shared" si="142"/>
        <v>0</v>
      </c>
      <c r="AN279" s="84">
        <f t="shared" si="142"/>
        <v>0</v>
      </c>
      <c r="AO279" s="84">
        <f t="shared" si="142"/>
        <v>0</v>
      </c>
      <c r="AP279" s="84">
        <f t="shared" si="142"/>
        <v>0</v>
      </c>
      <c r="AQ279" s="84">
        <f t="shared" si="143"/>
        <v>0</v>
      </c>
      <c r="AR279" s="84">
        <f t="shared" si="143"/>
        <v>0</v>
      </c>
      <c r="AS279" s="84">
        <f t="shared" si="143"/>
        <v>0</v>
      </c>
      <c r="AT279" s="84">
        <f t="shared" si="143"/>
        <v>0</v>
      </c>
      <c r="AU279" s="84">
        <f t="shared" si="143"/>
        <v>0</v>
      </c>
      <c r="AV279" s="84">
        <f t="shared" si="143"/>
        <v>0</v>
      </c>
      <c r="AW279" s="84">
        <f t="shared" si="143"/>
        <v>0</v>
      </c>
      <c r="AX279" s="84">
        <f t="shared" si="143"/>
        <v>0</v>
      </c>
      <c r="AY279" s="84">
        <f t="shared" si="143"/>
        <v>0</v>
      </c>
      <c r="AZ279" s="84">
        <f t="shared" si="143"/>
        <v>0</v>
      </c>
    </row>
    <row r="280" spans="1:52" ht="15.75" x14ac:dyDescent="0.25">
      <c r="A280" s="86">
        <v>72</v>
      </c>
      <c r="B280" s="85">
        <v>0.23</v>
      </c>
      <c r="C280" s="84">
        <f t="shared" si="139"/>
        <v>0</v>
      </c>
      <c r="D280" s="84">
        <f t="shared" si="139"/>
        <v>0</v>
      </c>
      <c r="E280" s="84">
        <f t="shared" si="139"/>
        <v>0</v>
      </c>
      <c r="F280" s="84">
        <f t="shared" si="139"/>
        <v>0</v>
      </c>
      <c r="G280" s="84">
        <f t="shared" si="139"/>
        <v>0</v>
      </c>
      <c r="H280" s="84">
        <f t="shared" si="139"/>
        <v>0</v>
      </c>
      <c r="I280" s="84">
        <f t="shared" si="139"/>
        <v>0</v>
      </c>
      <c r="J280" s="84">
        <f t="shared" si="139"/>
        <v>0</v>
      </c>
      <c r="K280" s="84">
        <f t="shared" si="139"/>
        <v>0</v>
      </c>
      <c r="L280" s="84">
        <f t="shared" si="139"/>
        <v>0</v>
      </c>
      <c r="M280" s="84">
        <f t="shared" si="140"/>
        <v>0</v>
      </c>
      <c r="N280" s="84">
        <f t="shared" si="140"/>
        <v>0</v>
      </c>
      <c r="O280" s="84">
        <f t="shared" si="140"/>
        <v>0</v>
      </c>
      <c r="P280" s="84">
        <f t="shared" si="140"/>
        <v>0</v>
      </c>
      <c r="Q280" s="84">
        <f t="shared" si="140"/>
        <v>0</v>
      </c>
      <c r="R280" s="84">
        <f t="shared" si="140"/>
        <v>0</v>
      </c>
      <c r="S280" s="84">
        <f t="shared" si="140"/>
        <v>0</v>
      </c>
      <c r="T280" s="84">
        <f t="shared" si="140"/>
        <v>0</v>
      </c>
      <c r="U280" s="84">
        <f t="shared" si="140"/>
        <v>0</v>
      </c>
      <c r="V280" s="84">
        <f t="shared" si="140"/>
        <v>0</v>
      </c>
      <c r="W280" s="84">
        <f t="shared" si="141"/>
        <v>0</v>
      </c>
      <c r="X280" s="84">
        <f t="shared" si="141"/>
        <v>0</v>
      </c>
      <c r="Y280" s="84">
        <f t="shared" si="141"/>
        <v>0</v>
      </c>
      <c r="Z280" s="84">
        <f t="shared" si="141"/>
        <v>0</v>
      </c>
      <c r="AA280" s="84">
        <f t="shared" si="141"/>
        <v>0</v>
      </c>
      <c r="AB280" s="84">
        <f t="shared" si="141"/>
        <v>0</v>
      </c>
      <c r="AC280" s="84">
        <f t="shared" si="141"/>
        <v>0</v>
      </c>
      <c r="AD280" s="84">
        <f t="shared" si="141"/>
        <v>0</v>
      </c>
      <c r="AE280" s="84">
        <f t="shared" si="141"/>
        <v>0</v>
      </c>
      <c r="AF280" s="84">
        <f t="shared" si="141"/>
        <v>0</v>
      </c>
      <c r="AG280" s="84">
        <f t="shared" si="142"/>
        <v>0</v>
      </c>
      <c r="AH280" s="84">
        <f t="shared" si="142"/>
        <v>0</v>
      </c>
      <c r="AI280" s="84">
        <f t="shared" si="142"/>
        <v>0</v>
      </c>
      <c r="AJ280" s="84">
        <f t="shared" si="142"/>
        <v>0</v>
      </c>
      <c r="AK280" s="84">
        <f t="shared" si="142"/>
        <v>0</v>
      </c>
      <c r="AL280" s="84">
        <f t="shared" si="142"/>
        <v>0</v>
      </c>
      <c r="AM280" s="84">
        <f t="shared" si="142"/>
        <v>0</v>
      </c>
      <c r="AN280" s="84">
        <f t="shared" si="142"/>
        <v>0</v>
      </c>
      <c r="AO280" s="84">
        <f t="shared" si="142"/>
        <v>0</v>
      </c>
      <c r="AP280" s="84">
        <f t="shared" si="142"/>
        <v>0</v>
      </c>
      <c r="AQ280" s="84">
        <f t="shared" si="143"/>
        <v>0</v>
      </c>
      <c r="AR280" s="84">
        <f t="shared" si="143"/>
        <v>0</v>
      </c>
      <c r="AS280" s="84">
        <f t="shared" si="143"/>
        <v>0</v>
      </c>
      <c r="AT280" s="84">
        <f t="shared" si="143"/>
        <v>0</v>
      </c>
      <c r="AU280" s="84">
        <f t="shared" si="143"/>
        <v>0</v>
      </c>
      <c r="AV280" s="84">
        <f t="shared" si="143"/>
        <v>0</v>
      </c>
      <c r="AW280" s="84">
        <f t="shared" si="143"/>
        <v>0</v>
      </c>
      <c r="AX280" s="84">
        <f t="shared" si="143"/>
        <v>0</v>
      </c>
      <c r="AY280" s="84">
        <f t="shared" si="143"/>
        <v>0</v>
      </c>
      <c r="AZ280" s="84">
        <f t="shared" si="143"/>
        <v>0</v>
      </c>
    </row>
    <row r="281" spans="1:52" ht="15.75" x14ac:dyDescent="0.25">
      <c r="A281" s="86">
        <v>73</v>
      </c>
      <c r="B281" s="85">
        <v>0.23</v>
      </c>
      <c r="C281" s="84">
        <f t="shared" si="139"/>
        <v>0</v>
      </c>
      <c r="D281" s="84">
        <f t="shared" si="139"/>
        <v>0</v>
      </c>
      <c r="E281" s="84">
        <f t="shared" si="139"/>
        <v>0</v>
      </c>
      <c r="F281" s="84">
        <f t="shared" si="139"/>
        <v>0</v>
      </c>
      <c r="G281" s="84">
        <f t="shared" si="139"/>
        <v>0</v>
      </c>
      <c r="H281" s="84">
        <f t="shared" si="139"/>
        <v>0</v>
      </c>
      <c r="I281" s="84">
        <f t="shared" si="139"/>
        <v>0</v>
      </c>
      <c r="J281" s="84">
        <f t="shared" si="139"/>
        <v>0</v>
      </c>
      <c r="K281" s="84">
        <f t="shared" si="139"/>
        <v>0</v>
      </c>
      <c r="L281" s="84">
        <f t="shared" si="139"/>
        <v>0</v>
      </c>
      <c r="M281" s="84">
        <f t="shared" si="140"/>
        <v>0</v>
      </c>
      <c r="N281" s="84">
        <f t="shared" si="140"/>
        <v>0</v>
      </c>
      <c r="O281" s="84">
        <f t="shared" si="140"/>
        <v>0</v>
      </c>
      <c r="P281" s="84">
        <f t="shared" si="140"/>
        <v>0</v>
      </c>
      <c r="Q281" s="84">
        <f t="shared" si="140"/>
        <v>0</v>
      </c>
      <c r="R281" s="84">
        <f t="shared" si="140"/>
        <v>0</v>
      </c>
      <c r="S281" s="84">
        <f t="shared" si="140"/>
        <v>0</v>
      </c>
      <c r="T281" s="84">
        <f t="shared" si="140"/>
        <v>0</v>
      </c>
      <c r="U281" s="84">
        <f t="shared" si="140"/>
        <v>0</v>
      </c>
      <c r="V281" s="84">
        <f t="shared" si="140"/>
        <v>0</v>
      </c>
      <c r="W281" s="84">
        <f t="shared" si="141"/>
        <v>0</v>
      </c>
      <c r="X281" s="84">
        <f t="shared" si="141"/>
        <v>0</v>
      </c>
      <c r="Y281" s="84">
        <f t="shared" si="141"/>
        <v>0</v>
      </c>
      <c r="Z281" s="84">
        <f t="shared" si="141"/>
        <v>0</v>
      </c>
      <c r="AA281" s="84">
        <f t="shared" si="141"/>
        <v>0</v>
      </c>
      <c r="AB281" s="84">
        <f t="shared" si="141"/>
        <v>0</v>
      </c>
      <c r="AC281" s="84">
        <f t="shared" si="141"/>
        <v>0</v>
      </c>
      <c r="AD281" s="84">
        <f t="shared" si="141"/>
        <v>0</v>
      </c>
      <c r="AE281" s="84">
        <f t="shared" si="141"/>
        <v>0</v>
      </c>
      <c r="AF281" s="84">
        <f t="shared" si="141"/>
        <v>0</v>
      </c>
      <c r="AG281" s="84">
        <f t="shared" si="142"/>
        <v>0</v>
      </c>
      <c r="AH281" s="84">
        <f t="shared" si="142"/>
        <v>0</v>
      </c>
      <c r="AI281" s="84">
        <f t="shared" si="142"/>
        <v>0</v>
      </c>
      <c r="AJ281" s="84">
        <f t="shared" si="142"/>
        <v>0</v>
      </c>
      <c r="AK281" s="84">
        <f t="shared" si="142"/>
        <v>0</v>
      </c>
      <c r="AL281" s="84">
        <f t="shared" si="142"/>
        <v>0</v>
      </c>
      <c r="AM281" s="84">
        <f t="shared" si="142"/>
        <v>0</v>
      </c>
      <c r="AN281" s="84">
        <f t="shared" si="142"/>
        <v>0</v>
      </c>
      <c r="AO281" s="84">
        <f t="shared" si="142"/>
        <v>0</v>
      </c>
      <c r="AP281" s="84">
        <f t="shared" si="142"/>
        <v>0</v>
      </c>
      <c r="AQ281" s="84">
        <f t="shared" si="143"/>
        <v>0</v>
      </c>
      <c r="AR281" s="84">
        <f t="shared" si="143"/>
        <v>0</v>
      </c>
      <c r="AS281" s="84">
        <f t="shared" si="143"/>
        <v>0</v>
      </c>
      <c r="AT281" s="84">
        <f t="shared" si="143"/>
        <v>0</v>
      </c>
      <c r="AU281" s="84">
        <f t="shared" si="143"/>
        <v>0</v>
      </c>
      <c r="AV281" s="84">
        <f t="shared" si="143"/>
        <v>0</v>
      </c>
      <c r="AW281" s="84">
        <f t="shared" si="143"/>
        <v>0</v>
      </c>
      <c r="AX281" s="84">
        <f t="shared" si="143"/>
        <v>0</v>
      </c>
      <c r="AY281" s="84">
        <f t="shared" si="143"/>
        <v>0</v>
      </c>
      <c r="AZ281" s="84">
        <f t="shared" si="143"/>
        <v>0</v>
      </c>
    </row>
    <row r="282" spans="1:52" ht="15.75" x14ac:dyDescent="0.25">
      <c r="A282" s="86">
        <v>74</v>
      </c>
      <c r="B282" s="85">
        <v>0.23</v>
      </c>
      <c r="C282" s="84">
        <f t="shared" si="139"/>
        <v>0</v>
      </c>
      <c r="D282" s="84">
        <f t="shared" si="139"/>
        <v>0</v>
      </c>
      <c r="E282" s="84">
        <f t="shared" si="139"/>
        <v>0</v>
      </c>
      <c r="F282" s="84">
        <f t="shared" si="139"/>
        <v>0</v>
      </c>
      <c r="G282" s="84">
        <f t="shared" si="139"/>
        <v>0</v>
      </c>
      <c r="H282" s="84">
        <f t="shared" si="139"/>
        <v>0</v>
      </c>
      <c r="I282" s="84">
        <f t="shared" si="139"/>
        <v>0</v>
      </c>
      <c r="J282" s="84">
        <f t="shared" si="139"/>
        <v>0</v>
      </c>
      <c r="K282" s="84">
        <f t="shared" si="139"/>
        <v>0</v>
      </c>
      <c r="L282" s="84">
        <f t="shared" si="139"/>
        <v>0</v>
      </c>
      <c r="M282" s="84">
        <f t="shared" si="140"/>
        <v>0</v>
      </c>
      <c r="N282" s="84">
        <f t="shared" si="140"/>
        <v>0</v>
      </c>
      <c r="O282" s="84">
        <f t="shared" si="140"/>
        <v>0</v>
      </c>
      <c r="P282" s="84">
        <f t="shared" si="140"/>
        <v>0</v>
      </c>
      <c r="Q282" s="84">
        <f t="shared" si="140"/>
        <v>0</v>
      </c>
      <c r="R282" s="84">
        <f t="shared" si="140"/>
        <v>0</v>
      </c>
      <c r="S282" s="84">
        <f t="shared" si="140"/>
        <v>0</v>
      </c>
      <c r="T282" s="84">
        <f t="shared" si="140"/>
        <v>0</v>
      </c>
      <c r="U282" s="84">
        <f t="shared" si="140"/>
        <v>0</v>
      </c>
      <c r="V282" s="84">
        <f t="shared" si="140"/>
        <v>0</v>
      </c>
      <c r="W282" s="84">
        <f t="shared" si="141"/>
        <v>0</v>
      </c>
      <c r="X282" s="84">
        <f t="shared" si="141"/>
        <v>0</v>
      </c>
      <c r="Y282" s="84">
        <f t="shared" si="141"/>
        <v>0</v>
      </c>
      <c r="Z282" s="84">
        <f t="shared" si="141"/>
        <v>0</v>
      </c>
      <c r="AA282" s="84">
        <f t="shared" si="141"/>
        <v>0</v>
      </c>
      <c r="AB282" s="84">
        <f t="shared" si="141"/>
        <v>0</v>
      </c>
      <c r="AC282" s="84">
        <f t="shared" si="141"/>
        <v>0</v>
      </c>
      <c r="AD282" s="84">
        <f t="shared" si="141"/>
        <v>0</v>
      </c>
      <c r="AE282" s="84">
        <f t="shared" si="141"/>
        <v>0</v>
      </c>
      <c r="AF282" s="84">
        <f t="shared" si="141"/>
        <v>0</v>
      </c>
      <c r="AG282" s="84">
        <f t="shared" si="142"/>
        <v>0</v>
      </c>
      <c r="AH282" s="84">
        <f t="shared" si="142"/>
        <v>0</v>
      </c>
      <c r="AI282" s="84">
        <f t="shared" si="142"/>
        <v>0</v>
      </c>
      <c r="AJ282" s="84">
        <f t="shared" si="142"/>
        <v>0</v>
      </c>
      <c r="AK282" s="84">
        <f t="shared" si="142"/>
        <v>0</v>
      </c>
      <c r="AL282" s="84">
        <f t="shared" si="142"/>
        <v>0</v>
      </c>
      <c r="AM282" s="84">
        <f t="shared" si="142"/>
        <v>0</v>
      </c>
      <c r="AN282" s="84">
        <f t="shared" si="142"/>
        <v>0</v>
      </c>
      <c r="AO282" s="84">
        <f t="shared" si="142"/>
        <v>0</v>
      </c>
      <c r="AP282" s="84">
        <f t="shared" si="142"/>
        <v>0</v>
      </c>
      <c r="AQ282" s="84">
        <f t="shared" si="143"/>
        <v>0</v>
      </c>
      <c r="AR282" s="84">
        <f t="shared" si="143"/>
        <v>0</v>
      </c>
      <c r="AS282" s="84">
        <f t="shared" si="143"/>
        <v>0</v>
      </c>
      <c r="AT282" s="84">
        <f t="shared" si="143"/>
        <v>0</v>
      </c>
      <c r="AU282" s="84">
        <f t="shared" si="143"/>
        <v>0</v>
      </c>
      <c r="AV282" s="84">
        <f t="shared" si="143"/>
        <v>0</v>
      </c>
      <c r="AW282" s="84">
        <f t="shared" si="143"/>
        <v>0</v>
      </c>
      <c r="AX282" s="84">
        <f t="shared" si="143"/>
        <v>0</v>
      </c>
      <c r="AY282" s="84">
        <f t="shared" si="143"/>
        <v>0</v>
      </c>
      <c r="AZ282" s="84">
        <f t="shared" si="143"/>
        <v>0</v>
      </c>
    </row>
    <row r="283" spans="1:52" ht="15.75" x14ac:dyDescent="0.25">
      <c r="A283" s="86">
        <v>75</v>
      </c>
      <c r="B283" s="85">
        <v>0.23</v>
      </c>
      <c r="C283" s="84">
        <f t="shared" si="139"/>
        <v>0</v>
      </c>
      <c r="D283" s="84">
        <f t="shared" si="139"/>
        <v>0</v>
      </c>
      <c r="E283" s="84">
        <f t="shared" si="139"/>
        <v>0</v>
      </c>
      <c r="F283" s="84">
        <f t="shared" si="139"/>
        <v>0</v>
      </c>
      <c r="G283" s="84">
        <f t="shared" si="139"/>
        <v>0</v>
      </c>
      <c r="H283" s="84">
        <f t="shared" si="139"/>
        <v>0</v>
      </c>
      <c r="I283" s="84">
        <f t="shared" si="139"/>
        <v>0</v>
      </c>
      <c r="J283" s="84">
        <f t="shared" si="139"/>
        <v>0</v>
      </c>
      <c r="K283" s="84">
        <f t="shared" si="139"/>
        <v>0</v>
      </c>
      <c r="L283" s="84">
        <f t="shared" si="139"/>
        <v>0</v>
      </c>
      <c r="M283" s="84">
        <f t="shared" si="140"/>
        <v>0</v>
      </c>
      <c r="N283" s="84">
        <f t="shared" si="140"/>
        <v>0</v>
      </c>
      <c r="O283" s="84">
        <f t="shared" si="140"/>
        <v>0</v>
      </c>
      <c r="P283" s="84">
        <f t="shared" si="140"/>
        <v>0</v>
      </c>
      <c r="Q283" s="84">
        <f t="shared" si="140"/>
        <v>0</v>
      </c>
      <c r="R283" s="84">
        <f t="shared" si="140"/>
        <v>0</v>
      </c>
      <c r="S283" s="84">
        <f t="shared" si="140"/>
        <v>0</v>
      </c>
      <c r="T283" s="84">
        <f t="shared" si="140"/>
        <v>0</v>
      </c>
      <c r="U283" s="84">
        <f t="shared" si="140"/>
        <v>0</v>
      </c>
      <c r="V283" s="84">
        <f t="shared" si="140"/>
        <v>0</v>
      </c>
      <c r="W283" s="84">
        <f t="shared" si="141"/>
        <v>0</v>
      </c>
      <c r="X283" s="84">
        <f t="shared" si="141"/>
        <v>0</v>
      </c>
      <c r="Y283" s="84">
        <f t="shared" si="141"/>
        <v>0</v>
      </c>
      <c r="Z283" s="84">
        <f t="shared" si="141"/>
        <v>0</v>
      </c>
      <c r="AA283" s="84">
        <f t="shared" si="141"/>
        <v>0</v>
      </c>
      <c r="AB283" s="84">
        <f t="shared" si="141"/>
        <v>0</v>
      </c>
      <c r="AC283" s="84">
        <f t="shared" si="141"/>
        <v>0</v>
      </c>
      <c r="AD283" s="84">
        <f t="shared" si="141"/>
        <v>0</v>
      </c>
      <c r="AE283" s="84">
        <f t="shared" si="141"/>
        <v>0</v>
      </c>
      <c r="AF283" s="84">
        <f t="shared" si="141"/>
        <v>0</v>
      </c>
      <c r="AG283" s="84">
        <f t="shared" si="142"/>
        <v>0</v>
      </c>
      <c r="AH283" s="84">
        <f t="shared" si="142"/>
        <v>0</v>
      </c>
      <c r="AI283" s="84">
        <f t="shared" si="142"/>
        <v>0</v>
      </c>
      <c r="AJ283" s="84">
        <f t="shared" si="142"/>
        <v>0</v>
      </c>
      <c r="AK283" s="84">
        <f t="shared" si="142"/>
        <v>0</v>
      </c>
      <c r="AL283" s="84">
        <f t="shared" si="142"/>
        <v>0</v>
      </c>
      <c r="AM283" s="84">
        <f t="shared" si="142"/>
        <v>0</v>
      </c>
      <c r="AN283" s="84">
        <f t="shared" si="142"/>
        <v>0</v>
      </c>
      <c r="AO283" s="84">
        <f t="shared" si="142"/>
        <v>0</v>
      </c>
      <c r="AP283" s="84">
        <f t="shared" si="142"/>
        <v>0</v>
      </c>
      <c r="AQ283" s="84">
        <f t="shared" si="143"/>
        <v>0</v>
      </c>
      <c r="AR283" s="84">
        <f t="shared" si="143"/>
        <v>0</v>
      </c>
      <c r="AS283" s="84">
        <f t="shared" si="143"/>
        <v>0</v>
      </c>
      <c r="AT283" s="84">
        <f t="shared" si="143"/>
        <v>0</v>
      </c>
      <c r="AU283" s="84">
        <f t="shared" si="143"/>
        <v>0</v>
      </c>
      <c r="AV283" s="84">
        <f t="shared" si="143"/>
        <v>0</v>
      </c>
      <c r="AW283" s="84">
        <f t="shared" si="143"/>
        <v>0</v>
      </c>
      <c r="AX283" s="84">
        <f t="shared" si="143"/>
        <v>0</v>
      </c>
      <c r="AY283" s="84">
        <f t="shared" si="143"/>
        <v>0</v>
      </c>
      <c r="AZ283" s="84">
        <f t="shared" si="143"/>
        <v>0</v>
      </c>
    </row>
    <row r="284" spans="1:52" ht="15.75" x14ac:dyDescent="0.25">
      <c r="A284" s="86">
        <v>76</v>
      </c>
      <c r="B284" s="85">
        <v>0.23</v>
      </c>
      <c r="C284" s="84">
        <f t="shared" si="139"/>
        <v>0</v>
      </c>
      <c r="D284" s="84">
        <f t="shared" si="139"/>
        <v>0</v>
      </c>
      <c r="E284" s="84">
        <f t="shared" si="139"/>
        <v>0</v>
      </c>
      <c r="F284" s="84">
        <f t="shared" si="139"/>
        <v>0</v>
      </c>
      <c r="G284" s="84">
        <f t="shared" si="139"/>
        <v>0</v>
      </c>
      <c r="H284" s="84">
        <f t="shared" si="139"/>
        <v>0</v>
      </c>
      <c r="I284" s="84">
        <f t="shared" si="139"/>
        <v>0</v>
      </c>
      <c r="J284" s="84">
        <f t="shared" si="139"/>
        <v>0</v>
      </c>
      <c r="K284" s="84">
        <f t="shared" si="139"/>
        <v>0</v>
      </c>
      <c r="L284" s="84">
        <f t="shared" si="139"/>
        <v>0</v>
      </c>
      <c r="M284" s="84">
        <f t="shared" si="140"/>
        <v>0</v>
      </c>
      <c r="N284" s="84">
        <f t="shared" si="140"/>
        <v>0</v>
      </c>
      <c r="O284" s="84">
        <f t="shared" si="140"/>
        <v>0</v>
      </c>
      <c r="P284" s="84">
        <f t="shared" si="140"/>
        <v>0</v>
      </c>
      <c r="Q284" s="84">
        <f t="shared" si="140"/>
        <v>0</v>
      </c>
      <c r="R284" s="84">
        <f t="shared" si="140"/>
        <v>0</v>
      </c>
      <c r="S284" s="84">
        <f t="shared" si="140"/>
        <v>0</v>
      </c>
      <c r="T284" s="84">
        <f t="shared" si="140"/>
        <v>0</v>
      </c>
      <c r="U284" s="84">
        <f t="shared" si="140"/>
        <v>0</v>
      </c>
      <c r="V284" s="84">
        <f t="shared" si="140"/>
        <v>0</v>
      </c>
      <c r="W284" s="84">
        <f t="shared" si="141"/>
        <v>0</v>
      </c>
      <c r="X284" s="84">
        <f t="shared" si="141"/>
        <v>0</v>
      </c>
      <c r="Y284" s="84">
        <f t="shared" si="141"/>
        <v>0</v>
      </c>
      <c r="Z284" s="84">
        <f t="shared" si="141"/>
        <v>0</v>
      </c>
      <c r="AA284" s="84">
        <f t="shared" si="141"/>
        <v>0</v>
      </c>
      <c r="AB284" s="84">
        <f t="shared" si="141"/>
        <v>0</v>
      </c>
      <c r="AC284" s="84">
        <f t="shared" si="141"/>
        <v>0</v>
      </c>
      <c r="AD284" s="84">
        <f t="shared" si="141"/>
        <v>0</v>
      </c>
      <c r="AE284" s="84">
        <f t="shared" si="141"/>
        <v>0</v>
      </c>
      <c r="AF284" s="84">
        <f t="shared" si="141"/>
        <v>0</v>
      </c>
      <c r="AG284" s="84">
        <f t="shared" si="142"/>
        <v>0</v>
      </c>
      <c r="AH284" s="84">
        <f t="shared" si="142"/>
        <v>0</v>
      </c>
      <c r="AI284" s="84">
        <f t="shared" si="142"/>
        <v>0</v>
      </c>
      <c r="AJ284" s="84">
        <f t="shared" si="142"/>
        <v>0</v>
      </c>
      <c r="AK284" s="84">
        <f t="shared" si="142"/>
        <v>0</v>
      </c>
      <c r="AL284" s="84">
        <f t="shared" si="142"/>
        <v>0</v>
      </c>
      <c r="AM284" s="84">
        <f t="shared" si="142"/>
        <v>0</v>
      </c>
      <c r="AN284" s="84">
        <f t="shared" si="142"/>
        <v>0</v>
      </c>
      <c r="AO284" s="84">
        <f t="shared" si="142"/>
        <v>0</v>
      </c>
      <c r="AP284" s="84">
        <f t="shared" si="142"/>
        <v>0</v>
      </c>
      <c r="AQ284" s="84">
        <f t="shared" si="143"/>
        <v>0</v>
      </c>
      <c r="AR284" s="84">
        <f t="shared" si="143"/>
        <v>0</v>
      </c>
      <c r="AS284" s="84">
        <f t="shared" si="143"/>
        <v>0</v>
      </c>
      <c r="AT284" s="84">
        <f t="shared" si="143"/>
        <v>0</v>
      </c>
      <c r="AU284" s="84">
        <f t="shared" si="143"/>
        <v>0</v>
      </c>
      <c r="AV284" s="84">
        <f t="shared" si="143"/>
        <v>0</v>
      </c>
      <c r="AW284" s="84">
        <f t="shared" si="143"/>
        <v>0</v>
      </c>
      <c r="AX284" s="84">
        <f t="shared" si="143"/>
        <v>0</v>
      </c>
      <c r="AY284" s="84">
        <f t="shared" si="143"/>
        <v>0</v>
      </c>
      <c r="AZ284" s="84">
        <f t="shared" si="143"/>
        <v>0</v>
      </c>
    </row>
    <row r="285" spans="1:52" ht="15.75" x14ac:dyDescent="0.25">
      <c r="A285" s="86">
        <v>77</v>
      </c>
      <c r="B285" s="85">
        <v>0.23</v>
      </c>
      <c r="C285" s="84">
        <f t="shared" si="139"/>
        <v>0</v>
      </c>
      <c r="D285" s="84">
        <f t="shared" si="139"/>
        <v>0</v>
      </c>
      <c r="E285" s="84">
        <f t="shared" si="139"/>
        <v>0</v>
      </c>
      <c r="F285" s="84">
        <f t="shared" si="139"/>
        <v>0</v>
      </c>
      <c r="G285" s="84">
        <f t="shared" si="139"/>
        <v>0</v>
      </c>
      <c r="H285" s="84">
        <f t="shared" si="139"/>
        <v>0</v>
      </c>
      <c r="I285" s="84">
        <f t="shared" si="139"/>
        <v>0</v>
      </c>
      <c r="J285" s="84">
        <f t="shared" si="139"/>
        <v>0</v>
      </c>
      <c r="K285" s="84">
        <f t="shared" si="139"/>
        <v>0</v>
      </c>
      <c r="L285" s="84">
        <f t="shared" si="139"/>
        <v>0</v>
      </c>
      <c r="M285" s="84">
        <f t="shared" si="140"/>
        <v>0</v>
      </c>
      <c r="N285" s="84">
        <f t="shared" si="140"/>
        <v>0</v>
      </c>
      <c r="O285" s="84">
        <f t="shared" si="140"/>
        <v>0</v>
      </c>
      <c r="P285" s="84">
        <f t="shared" si="140"/>
        <v>0</v>
      </c>
      <c r="Q285" s="84">
        <f t="shared" si="140"/>
        <v>0</v>
      </c>
      <c r="R285" s="84">
        <f t="shared" si="140"/>
        <v>0</v>
      </c>
      <c r="S285" s="84">
        <f t="shared" si="140"/>
        <v>0</v>
      </c>
      <c r="T285" s="84">
        <f t="shared" si="140"/>
        <v>0</v>
      </c>
      <c r="U285" s="84">
        <f t="shared" si="140"/>
        <v>0</v>
      </c>
      <c r="V285" s="84">
        <f t="shared" si="140"/>
        <v>0</v>
      </c>
      <c r="W285" s="84">
        <f t="shared" si="141"/>
        <v>0</v>
      </c>
      <c r="X285" s="84">
        <f t="shared" si="141"/>
        <v>0</v>
      </c>
      <c r="Y285" s="84">
        <f t="shared" si="141"/>
        <v>0</v>
      </c>
      <c r="Z285" s="84">
        <f t="shared" si="141"/>
        <v>0</v>
      </c>
      <c r="AA285" s="84">
        <f t="shared" si="141"/>
        <v>0</v>
      </c>
      <c r="AB285" s="84">
        <f t="shared" si="141"/>
        <v>0</v>
      </c>
      <c r="AC285" s="84">
        <f t="shared" si="141"/>
        <v>0</v>
      </c>
      <c r="AD285" s="84">
        <f t="shared" si="141"/>
        <v>0</v>
      </c>
      <c r="AE285" s="84">
        <f t="shared" si="141"/>
        <v>0</v>
      </c>
      <c r="AF285" s="84">
        <f t="shared" si="141"/>
        <v>0</v>
      </c>
      <c r="AG285" s="84">
        <f t="shared" si="142"/>
        <v>0</v>
      </c>
      <c r="AH285" s="84">
        <f t="shared" si="142"/>
        <v>0</v>
      </c>
      <c r="AI285" s="84">
        <f t="shared" si="142"/>
        <v>0</v>
      </c>
      <c r="AJ285" s="84">
        <f t="shared" si="142"/>
        <v>0</v>
      </c>
      <c r="AK285" s="84">
        <f t="shared" si="142"/>
        <v>0</v>
      </c>
      <c r="AL285" s="84">
        <f t="shared" si="142"/>
        <v>0</v>
      </c>
      <c r="AM285" s="84">
        <f t="shared" si="142"/>
        <v>0</v>
      </c>
      <c r="AN285" s="84">
        <f t="shared" si="142"/>
        <v>0</v>
      </c>
      <c r="AO285" s="84">
        <f t="shared" si="142"/>
        <v>0</v>
      </c>
      <c r="AP285" s="84">
        <f t="shared" si="142"/>
        <v>0</v>
      </c>
      <c r="AQ285" s="84">
        <f t="shared" si="143"/>
        <v>0</v>
      </c>
      <c r="AR285" s="84">
        <f t="shared" si="143"/>
        <v>0</v>
      </c>
      <c r="AS285" s="84">
        <f t="shared" si="143"/>
        <v>0</v>
      </c>
      <c r="AT285" s="84">
        <f t="shared" si="143"/>
        <v>0</v>
      </c>
      <c r="AU285" s="84">
        <f t="shared" si="143"/>
        <v>0</v>
      </c>
      <c r="AV285" s="84">
        <f t="shared" si="143"/>
        <v>0</v>
      </c>
      <c r="AW285" s="84">
        <f t="shared" si="143"/>
        <v>0</v>
      </c>
      <c r="AX285" s="84">
        <f t="shared" si="143"/>
        <v>0</v>
      </c>
      <c r="AY285" s="84">
        <f t="shared" si="143"/>
        <v>0</v>
      </c>
      <c r="AZ285" s="84">
        <f t="shared" si="143"/>
        <v>0</v>
      </c>
    </row>
    <row r="286" spans="1:52" ht="15.75" x14ac:dyDescent="0.25">
      <c r="A286" s="86">
        <v>78</v>
      </c>
      <c r="B286" s="85">
        <v>0.23</v>
      </c>
      <c r="C286" s="84">
        <f t="shared" si="139"/>
        <v>0</v>
      </c>
      <c r="D286" s="84">
        <f t="shared" si="139"/>
        <v>0</v>
      </c>
      <c r="E286" s="84">
        <f t="shared" si="139"/>
        <v>0</v>
      </c>
      <c r="F286" s="84">
        <f t="shared" si="139"/>
        <v>0</v>
      </c>
      <c r="G286" s="84">
        <f t="shared" si="139"/>
        <v>0</v>
      </c>
      <c r="H286" s="84">
        <f t="shared" si="139"/>
        <v>0</v>
      </c>
      <c r="I286" s="84">
        <f t="shared" si="139"/>
        <v>0</v>
      </c>
      <c r="J286" s="84">
        <f t="shared" si="139"/>
        <v>0</v>
      </c>
      <c r="K286" s="84">
        <f t="shared" si="139"/>
        <v>0</v>
      </c>
      <c r="L286" s="84">
        <f t="shared" si="139"/>
        <v>0</v>
      </c>
      <c r="M286" s="84">
        <f t="shared" si="140"/>
        <v>0</v>
      </c>
      <c r="N286" s="84">
        <f t="shared" si="140"/>
        <v>0</v>
      </c>
      <c r="O286" s="84">
        <f t="shared" si="140"/>
        <v>0</v>
      </c>
      <c r="P286" s="84">
        <f t="shared" si="140"/>
        <v>0</v>
      </c>
      <c r="Q286" s="84">
        <f t="shared" si="140"/>
        <v>0</v>
      </c>
      <c r="R286" s="84">
        <f t="shared" si="140"/>
        <v>0</v>
      </c>
      <c r="S286" s="84">
        <f t="shared" si="140"/>
        <v>0</v>
      </c>
      <c r="T286" s="84">
        <f t="shared" si="140"/>
        <v>0</v>
      </c>
      <c r="U286" s="84">
        <f t="shared" si="140"/>
        <v>0</v>
      </c>
      <c r="V286" s="84">
        <f t="shared" si="140"/>
        <v>0</v>
      </c>
      <c r="W286" s="84">
        <f t="shared" si="141"/>
        <v>0</v>
      </c>
      <c r="X286" s="84">
        <f t="shared" si="141"/>
        <v>0</v>
      </c>
      <c r="Y286" s="84">
        <f t="shared" si="141"/>
        <v>0</v>
      </c>
      <c r="Z286" s="84">
        <f t="shared" si="141"/>
        <v>0</v>
      </c>
      <c r="AA286" s="84">
        <f t="shared" si="141"/>
        <v>0</v>
      </c>
      <c r="AB286" s="84">
        <f t="shared" si="141"/>
        <v>0</v>
      </c>
      <c r="AC286" s="84">
        <f t="shared" si="141"/>
        <v>0</v>
      </c>
      <c r="AD286" s="84">
        <f t="shared" si="141"/>
        <v>0</v>
      </c>
      <c r="AE286" s="84">
        <f t="shared" si="141"/>
        <v>0</v>
      </c>
      <c r="AF286" s="84">
        <f t="shared" si="141"/>
        <v>0</v>
      </c>
      <c r="AG286" s="84">
        <f t="shared" si="142"/>
        <v>0</v>
      </c>
      <c r="AH286" s="84">
        <f t="shared" si="142"/>
        <v>0</v>
      </c>
      <c r="AI286" s="84">
        <f t="shared" si="142"/>
        <v>0</v>
      </c>
      <c r="AJ286" s="84">
        <f t="shared" si="142"/>
        <v>0</v>
      </c>
      <c r="AK286" s="84">
        <f t="shared" si="142"/>
        <v>0</v>
      </c>
      <c r="AL286" s="84">
        <f t="shared" si="142"/>
        <v>0</v>
      </c>
      <c r="AM286" s="84">
        <f t="shared" si="142"/>
        <v>0</v>
      </c>
      <c r="AN286" s="84">
        <f t="shared" si="142"/>
        <v>0</v>
      </c>
      <c r="AO286" s="84">
        <f t="shared" si="142"/>
        <v>0</v>
      </c>
      <c r="AP286" s="84">
        <f t="shared" si="142"/>
        <v>0</v>
      </c>
      <c r="AQ286" s="84">
        <f t="shared" si="143"/>
        <v>0</v>
      </c>
      <c r="AR286" s="84">
        <f t="shared" si="143"/>
        <v>0</v>
      </c>
      <c r="AS286" s="84">
        <f t="shared" si="143"/>
        <v>0</v>
      </c>
      <c r="AT286" s="84">
        <f t="shared" si="143"/>
        <v>0</v>
      </c>
      <c r="AU286" s="84">
        <f t="shared" si="143"/>
        <v>0</v>
      </c>
      <c r="AV286" s="84">
        <f t="shared" si="143"/>
        <v>0</v>
      </c>
      <c r="AW286" s="84">
        <f t="shared" si="143"/>
        <v>0</v>
      </c>
      <c r="AX286" s="84">
        <f t="shared" si="143"/>
        <v>0</v>
      </c>
      <c r="AY286" s="84">
        <f t="shared" si="143"/>
        <v>0</v>
      </c>
      <c r="AZ286" s="84">
        <f t="shared" si="143"/>
        <v>0</v>
      </c>
    </row>
    <row r="287" spans="1:52" ht="15.75" x14ac:dyDescent="0.25">
      <c r="A287" s="86">
        <v>79</v>
      </c>
      <c r="B287" s="85">
        <v>0.23</v>
      </c>
      <c r="C287" s="84">
        <f t="shared" si="139"/>
        <v>0</v>
      </c>
      <c r="D287" s="84">
        <f t="shared" si="139"/>
        <v>0</v>
      </c>
      <c r="E287" s="84">
        <f t="shared" si="139"/>
        <v>0</v>
      </c>
      <c r="F287" s="84">
        <f t="shared" si="139"/>
        <v>0</v>
      </c>
      <c r="G287" s="84">
        <f t="shared" si="139"/>
        <v>0</v>
      </c>
      <c r="H287" s="84">
        <f t="shared" si="139"/>
        <v>0</v>
      </c>
      <c r="I287" s="84">
        <f t="shared" si="139"/>
        <v>0</v>
      </c>
      <c r="J287" s="84">
        <f t="shared" si="139"/>
        <v>0</v>
      </c>
      <c r="K287" s="84">
        <f t="shared" si="139"/>
        <v>0</v>
      </c>
      <c r="L287" s="84">
        <f t="shared" si="139"/>
        <v>0</v>
      </c>
      <c r="M287" s="84">
        <f t="shared" si="140"/>
        <v>0</v>
      </c>
      <c r="N287" s="84">
        <f t="shared" si="140"/>
        <v>0</v>
      </c>
      <c r="O287" s="84">
        <f t="shared" si="140"/>
        <v>0</v>
      </c>
      <c r="P287" s="84">
        <f t="shared" si="140"/>
        <v>0</v>
      </c>
      <c r="Q287" s="84">
        <f t="shared" si="140"/>
        <v>0</v>
      </c>
      <c r="R287" s="84">
        <f t="shared" si="140"/>
        <v>0</v>
      </c>
      <c r="S287" s="84">
        <f t="shared" si="140"/>
        <v>0</v>
      </c>
      <c r="T287" s="84">
        <f t="shared" si="140"/>
        <v>0</v>
      </c>
      <c r="U287" s="84">
        <f t="shared" si="140"/>
        <v>0</v>
      </c>
      <c r="V287" s="84">
        <f t="shared" si="140"/>
        <v>0</v>
      </c>
      <c r="W287" s="84">
        <f t="shared" si="141"/>
        <v>0</v>
      </c>
      <c r="X287" s="84">
        <f t="shared" si="141"/>
        <v>0</v>
      </c>
      <c r="Y287" s="84">
        <f t="shared" si="141"/>
        <v>0</v>
      </c>
      <c r="Z287" s="84">
        <f t="shared" si="141"/>
        <v>0</v>
      </c>
      <c r="AA287" s="84">
        <f t="shared" si="141"/>
        <v>0</v>
      </c>
      <c r="AB287" s="84">
        <f t="shared" si="141"/>
        <v>0</v>
      </c>
      <c r="AC287" s="84">
        <f t="shared" si="141"/>
        <v>0</v>
      </c>
      <c r="AD287" s="84">
        <f t="shared" si="141"/>
        <v>0</v>
      </c>
      <c r="AE287" s="84">
        <f t="shared" si="141"/>
        <v>0</v>
      </c>
      <c r="AF287" s="84">
        <f t="shared" si="141"/>
        <v>0</v>
      </c>
      <c r="AG287" s="84">
        <f t="shared" si="142"/>
        <v>0</v>
      </c>
      <c r="AH287" s="84">
        <f t="shared" si="142"/>
        <v>0</v>
      </c>
      <c r="AI287" s="84">
        <f t="shared" si="142"/>
        <v>0</v>
      </c>
      <c r="AJ287" s="84">
        <f t="shared" si="142"/>
        <v>0</v>
      </c>
      <c r="AK287" s="84">
        <f t="shared" si="142"/>
        <v>0</v>
      </c>
      <c r="AL287" s="84">
        <f t="shared" si="142"/>
        <v>0</v>
      </c>
      <c r="AM287" s="84">
        <f t="shared" si="142"/>
        <v>0</v>
      </c>
      <c r="AN287" s="84">
        <f t="shared" si="142"/>
        <v>0</v>
      </c>
      <c r="AO287" s="84">
        <f t="shared" si="142"/>
        <v>0</v>
      </c>
      <c r="AP287" s="84">
        <f t="shared" si="142"/>
        <v>0</v>
      </c>
      <c r="AQ287" s="84">
        <f t="shared" si="143"/>
        <v>0</v>
      </c>
      <c r="AR287" s="84">
        <f t="shared" si="143"/>
        <v>0</v>
      </c>
      <c r="AS287" s="84">
        <f t="shared" si="143"/>
        <v>0</v>
      </c>
      <c r="AT287" s="84">
        <f t="shared" si="143"/>
        <v>0</v>
      </c>
      <c r="AU287" s="84">
        <f t="shared" si="143"/>
        <v>0</v>
      </c>
      <c r="AV287" s="84">
        <f t="shared" si="143"/>
        <v>0</v>
      </c>
      <c r="AW287" s="84">
        <f t="shared" si="143"/>
        <v>0</v>
      </c>
      <c r="AX287" s="84">
        <f t="shared" si="143"/>
        <v>0</v>
      </c>
      <c r="AY287" s="84">
        <f t="shared" si="143"/>
        <v>0</v>
      </c>
      <c r="AZ287" s="84">
        <f t="shared" si="143"/>
        <v>0</v>
      </c>
    </row>
    <row r="288" spans="1:52" ht="15.75" x14ac:dyDescent="0.25">
      <c r="A288" s="86">
        <v>80</v>
      </c>
      <c r="B288" s="85">
        <v>0.23</v>
      </c>
      <c r="C288" s="84">
        <f t="shared" ref="C288:L298" si="144">IF(( (ABS(ABS(C$10)-$A288)))&lt;1,$B288,0)</f>
        <v>0</v>
      </c>
      <c r="D288" s="84">
        <f t="shared" si="144"/>
        <v>0</v>
      </c>
      <c r="E288" s="84">
        <f t="shared" si="144"/>
        <v>0</v>
      </c>
      <c r="F288" s="84">
        <f t="shared" si="144"/>
        <v>0</v>
      </c>
      <c r="G288" s="84">
        <f t="shared" si="144"/>
        <v>0</v>
      </c>
      <c r="H288" s="84">
        <f t="shared" si="144"/>
        <v>0</v>
      </c>
      <c r="I288" s="84">
        <f t="shared" si="144"/>
        <v>0</v>
      </c>
      <c r="J288" s="84">
        <f t="shared" si="144"/>
        <v>0</v>
      </c>
      <c r="K288" s="84">
        <f t="shared" si="144"/>
        <v>0</v>
      </c>
      <c r="L288" s="84">
        <f t="shared" si="144"/>
        <v>0</v>
      </c>
      <c r="M288" s="84">
        <f t="shared" ref="M288:V298" si="145">IF(( (ABS(ABS(M$10)-$A288)))&lt;1,$B288,0)</f>
        <v>0</v>
      </c>
      <c r="N288" s="84">
        <f t="shared" si="145"/>
        <v>0</v>
      </c>
      <c r="O288" s="84">
        <f t="shared" si="145"/>
        <v>0</v>
      </c>
      <c r="P288" s="84">
        <f t="shared" si="145"/>
        <v>0</v>
      </c>
      <c r="Q288" s="84">
        <f t="shared" si="145"/>
        <v>0</v>
      </c>
      <c r="R288" s="84">
        <f t="shared" si="145"/>
        <v>0</v>
      </c>
      <c r="S288" s="84">
        <f t="shared" si="145"/>
        <v>0</v>
      </c>
      <c r="T288" s="84">
        <f t="shared" si="145"/>
        <v>0</v>
      </c>
      <c r="U288" s="84">
        <f t="shared" si="145"/>
        <v>0</v>
      </c>
      <c r="V288" s="84">
        <f t="shared" si="145"/>
        <v>0</v>
      </c>
      <c r="W288" s="84">
        <f t="shared" ref="W288:AF298" si="146">IF(( (ABS(ABS(W$10)-$A288)))&lt;1,$B288,0)</f>
        <v>0</v>
      </c>
      <c r="X288" s="84">
        <f t="shared" si="146"/>
        <v>0</v>
      </c>
      <c r="Y288" s="84">
        <f t="shared" si="146"/>
        <v>0</v>
      </c>
      <c r="Z288" s="84">
        <f t="shared" si="146"/>
        <v>0</v>
      </c>
      <c r="AA288" s="84">
        <f t="shared" si="146"/>
        <v>0</v>
      </c>
      <c r="AB288" s="84">
        <f t="shared" si="146"/>
        <v>0</v>
      </c>
      <c r="AC288" s="84">
        <f t="shared" si="146"/>
        <v>0</v>
      </c>
      <c r="AD288" s="84">
        <f t="shared" si="146"/>
        <v>0</v>
      </c>
      <c r="AE288" s="84">
        <f t="shared" si="146"/>
        <v>0</v>
      </c>
      <c r="AF288" s="84">
        <f t="shared" si="146"/>
        <v>0</v>
      </c>
      <c r="AG288" s="84">
        <f t="shared" ref="AG288:AP298" si="147">IF(( (ABS(ABS(AG$10)-$A288)))&lt;1,$B288,0)</f>
        <v>0</v>
      </c>
      <c r="AH288" s="84">
        <f t="shared" si="147"/>
        <v>0</v>
      </c>
      <c r="AI288" s="84">
        <f t="shared" si="147"/>
        <v>0</v>
      </c>
      <c r="AJ288" s="84">
        <f t="shared" si="147"/>
        <v>0</v>
      </c>
      <c r="AK288" s="84">
        <f t="shared" si="147"/>
        <v>0</v>
      </c>
      <c r="AL288" s="84">
        <f t="shared" si="147"/>
        <v>0</v>
      </c>
      <c r="AM288" s="84">
        <f t="shared" si="147"/>
        <v>0</v>
      </c>
      <c r="AN288" s="84">
        <f t="shared" si="147"/>
        <v>0</v>
      </c>
      <c r="AO288" s="84">
        <f t="shared" si="147"/>
        <v>0</v>
      </c>
      <c r="AP288" s="84">
        <f t="shared" si="147"/>
        <v>0</v>
      </c>
      <c r="AQ288" s="84">
        <f t="shared" ref="AQ288:AZ298" si="148">IF(( (ABS(ABS(AQ$10)-$A288)))&lt;1,$B288,0)</f>
        <v>0</v>
      </c>
      <c r="AR288" s="84">
        <f t="shared" si="148"/>
        <v>0</v>
      </c>
      <c r="AS288" s="84">
        <f t="shared" si="148"/>
        <v>0</v>
      </c>
      <c r="AT288" s="84">
        <f t="shared" si="148"/>
        <v>0</v>
      </c>
      <c r="AU288" s="84">
        <f t="shared" si="148"/>
        <v>0</v>
      </c>
      <c r="AV288" s="84">
        <f t="shared" si="148"/>
        <v>0</v>
      </c>
      <c r="AW288" s="84">
        <f t="shared" si="148"/>
        <v>0</v>
      </c>
      <c r="AX288" s="84">
        <f t="shared" si="148"/>
        <v>0</v>
      </c>
      <c r="AY288" s="84">
        <f t="shared" si="148"/>
        <v>0</v>
      </c>
      <c r="AZ288" s="84">
        <f t="shared" si="148"/>
        <v>0</v>
      </c>
    </row>
    <row r="289" spans="1:52" ht="15.75" x14ac:dyDescent="0.25">
      <c r="A289" s="86">
        <v>81</v>
      </c>
      <c r="B289" s="85">
        <v>0.23</v>
      </c>
      <c r="C289" s="84">
        <f t="shared" si="144"/>
        <v>0</v>
      </c>
      <c r="D289" s="84">
        <f t="shared" si="144"/>
        <v>0</v>
      </c>
      <c r="E289" s="84">
        <f t="shared" si="144"/>
        <v>0</v>
      </c>
      <c r="F289" s="84">
        <f t="shared" si="144"/>
        <v>0</v>
      </c>
      <c r="G289" s="84">
        <f t="shared" si="144"/>
        <v>0</v>
      </c>
      <c r="H289" s="84">
        <f t="shared" si="144"/>
        <v>0</v>
      </c>
      <c r="I289" s="84">
        <f t="shared" si="144"/>
        <v>0</v>
      </c>
      <c r="J289" s="84">
        <f t="shared" si="144"/>
        <v>0</v>
      </c>
      <c r="K289" s="84">
        <f t="shared" si="144"/>
        <v>0</v>
      </c>
      <c r="L289" s="84">
        <f t="shared" si="144"/>
        <v>0</v>
      </c>
      <c r="M289" s="84">
        <f t="shared" si="145"/>
        <v>0</v>
      </c>
      <c r="N289" s="84">
        <f t="shared" si="145"/>
        <v>0</v>
      </c>
      <c r="O289" s="84">
        <f t="shared" si="145"/>
        <v>0</v>
      </c>
      <c r="P289" s="84">
        <f t="shared" si="145"/>
        <v>0</v>
      </c>
      <c r="Q289" s="84">
        <f t="shared" si="145"/>
        <v>0</v>
      </c>
      <c r="R289" s="84">
        <f t="shared" si="145"/>
        <v>0</v>
      </c>
      <c r="S289" s="84">
        <f t="shared" si="145"/>
        <v>0</v>
      </c>
      <c r="T289" s="84">
        <f t="shared" si="145"/>
        <v>0</v>
      </c>
      <c r="U289" s="84">
        <f t="shared" si="145"/>
        <v>0</v>
      </c>
      <c r="V289" s="84">
        <f t="shared" si="145"/>
        <v>0</v>
      </c>
      <c r="W289" s="84">
        <f t="shared" si="146"/>
        <v>0</v>
      </c>
      <c r="X289" s="84">
        <f t="shared" si="146"/>
        <v>0</v>
      </c>
      <c r="Y289" s="84">
        <f t="shared" si="146"/>
        <v>0</v>
      </c>
      <c r="Z289" s="84">
        <f t="shared" si="146"/>
        <v>0</v>
      </c>
      <c r="AA289" s="84">
        <f t="shared" si="146"/>
        <v>0</v>
      </c>
      <c r="AB289" s="84">
        <f t="shared" si="146"/>
        <v>0</v>
      </c>
      <c r="AC289" s="84">
        <f t="shared" si="146"/>
        <v>0</v>
      </c>
      <c r="AD289" s="84">
        <f t="shared" si="146"/>
        <v>0</v>
      </c>
      <c r="AE289" s="84">
        <f t="shared" si="146"/>
        <v>0</v>
      </c>
      <c r="AF289" s="84">
        <f t="shared" si="146"/>
        <v>0</v>
      </c>
      <c r="AG289" s="84">
        <f t="shared" si="147"/>
        <v>0</v>
      </c>
      <c r="AH289" s="84">
        <f t="shared" si="147"/>
        <v>0</v>
      </c>
      <c r="AI289" s="84">
        <f t="shared" si="147"/>
        <v>0</v>
      </c>
      <c r="AJ289" s="84">
        <f t="shared" si="147"/>
        <v>0</v>
      </c>
      <c r="AK289" s="84">
        <f t="shared" si="147"/>
        <v>0</v>
      </c>
      <c r="AL289" s="84">
        <f t="shared" si="147"/>
        <v>0</v>
      </c>
      <c r="AM289" s="84">
        <f t="shared" si="147"/>
        <v>0</v>
      </c>
      <c r="AN289" s="84">
        <f t="shared" si="147"/>
        <v>0</v>
      </c>
      <c r="AO289" s="84">
        <f t="shared" si="147"/>
        <v>0</v>
      </c>
      <c r="AP289" s="84">
        <f t="shared" si="147"/>
        <v>0</v>
      </c>
      <c r="AQ289" s="84">
        <f t="shared" si="148"/>
        <v>0</v>
      </c>
      <c r="AR289" s="84">
        <f t="shared" si="148"/>
        <v>0</v>
      </c>
      <c r="AS289" s="84">
        <f t="shared" si="148"/>
        <v>0</v>
      </c>
      <c r="AT289" s="84">
        <f t="shared" si="148"/>
        <v>0</v>
      </c>
      <c r="AU289" s="84">
        <f t="shared" si="148"/>
        <v>0</v>
      </c>
      <c r="AV289" s="84">
        <f t="shared" si="148"/>
        <v>0</v>
      </c>
      <c r="AW289" s="84">
        <f t="shared" si="148"/>
        <v>0</v>
      </c>
      <c r="AX289" s="84">
        <f t="shared" si="148"/>
        <v>0</v>
      </c>
      <c r="AY289" s="84">
        <f t="shared" si="148"/>
        <v>0</v>
      </c>
      <c r="AZ289" s="84">
        <f t="shared" si="148"/>
        <v>0</v>
      </c>
    </row>
    <row r="290" spans="1:52" ht="15.75" x14ac:dyDescent="0.25">
      <c r="A290" s="86">
        <v>82</v>
      </c>
      <c r="B290" s="85">
        <v>0.23</v>
      </c>
      <c r="C290" s="84">
        <f t="shared" si="144"/>
        <v>0</v>
      </c>
      <c r="D290" s="84">
        <f t="shared" si="144"/>
        <v>0</v>
      </c>
      <c r="E290" s="84">
        <f t="shared" si="144"/>
        <v>0</v>
      </c>
      <c r="F290" s="84">
        <f t="shared" si="144"/>
        <v>0</v>
      </c>
      <c r="G290" s="84">
        <f t="shared" si="144"/>
        <v>0</v>
      </c>
      <c r="H290" s="84">
        <f t="shared" si="144"/>
        <v>0</v>
      </c>
      <c r="I290" s="84">
        <f t="shared" si="144"/>
        <v>0</v>
      </c>
      <c r="J290" s="84">
        <f t="shared" si="144"/>
        <v>0</v>
      </c>
      <c r="K290" s="84">
        <f t="shared" si="144"/>
        <v>0</v>
      </c>
      <c r="L290" s="84">
        <f t="shared" si="144"/>
        <v>0</v>
      </c>
      <c r="M290" s="84">
        <f t="shared" si="145"/>
        <v>0</v>
      </c>
      <c r="N290" s="84">
        <f t="shared" si="145"/>
        <v>0</v>
      </c>
      <c r="O290" s="84">
        <f t="shared" si="145"/>
        <v>0</v>
      </c>
      <c r="P290" s="84">
        <f t="shared" si="145"/>
        <v>0</v>
      </c>
      <c r="Q290" s="84">
        <f t="shared" si="145"/>
        <v>0</v>
      </c>
      <c r="R290" s="84">
        <f t="shared" si="145"/>
        <v>0</v>
      </c>
      <c r="S290" s="84">
        <f t="shared" si="145"/>
        <v>0</v>
      </c>
      <c r="T290" s="84">
        <f t="shared" si="145"/>
        <v>0</v>
      </c>
      <c r="U290" s="84">
        <f t="shared" si="145"/>
        <v>0</v>
      </c>
      <c r="V290" s="84">
        <f t="shared" si="145"/>
        <v>0</v>
      </c>
      <c r="W290" s="84">
        <f t="shared" si="146"/>
        <v>0</v>
      </c>
      <c r="X290" s="84">
        <f t="shared" si="146"/>
        <v>0</v>
      </c>
      <c r="Y290" s="84">
        <f t="shared" si="146"/>
        <v>0</v>
      </c>
      <c r="Z290" s="84">
        <f t="shared" si="146"/>
        <v>0</v>
      </c>
      <c r="AA290" s="84">
        <f t="shared" si="146"/>
        <v>0</v>
      </c>
      <c r="AB290" s="84">
        <f t="shared" si="146"/>
        <v>0</v>
      </c>
      <c r="AC290" s="84">
        <f t="shared" si="146"/>
        <v>0</v>
      </c>
      <c r="AD290" s="84">
        <f t="shared" si="146"/>
        <v>0</v>
      </c>
      <c r="AE290" s="84">
        <f t="shared" si="146"/>
        <v>0</v>
      </c>
      <c r="AF290" s="84">
        <f t="shared" si="146"/>
        <v>0</v>
      </c>
      <c r="AG290" s="84">
        <f t="shared" si="147"/>
        <v>0</v>
      </c>
      <c r="AH290" s="84">
        <f t="shared" si="147"/>
        <v>0</v>
      </c>
      <c r="AI290" s="84">
        <f t="shared" si="147"/>
        <v>0</v>
      </c>
      <c r="AJ290" s="84">
        <f t="shared" si="147"/>
        <v>0</v>
      </c>
      <c r="AK290" s="84">
        <f t="shared" si="147"/>
        <v>0</v>
      </c>
      <c r="AL290" s="84">
        <f t="shared" si="147"/>
        <v>0</v>
      </c>
      <c r="AM290" s="84">
        <f t="shared" si="147"/>
        <v>0</v>
      </c>
      <c r="AN290" s="84">
        <f t="shared" si="147"/>
        <v>0</v>
      </c>
      <c r="AO290" s="84">
        <f t="shared" si="147"/>
        <v>0</v>
      </c>
      <c r="AP290" s="84">
        <f t="shared" si="147"/>
        <v>0</v>
      </c>
      <c r="AQ290" s="84">
        <f t="shared" si="148"/>
        <v>0</v>
      </c>
      <c r="AR290" s="84">
        <f t="shared" si="148"/>
        <v>0</v>
      </c>
      <c r="AS290" s="84">
        <f t="shared" si="148"/>
        <v>0</v>
      </c>
      <c r="AT290" s="84">
        <f t="shared" si="148"/>
        <v>0</v>
      </c>
      <c r="AU290" s="84">
        <f t="shared" si="148"/>
        <v>0</v>
      </c>
      <c r="AV290" s="84">
        <f t="shared" si="148"/>
        <v>0</v>
      </c>
      <c r="AW290" s="84">
        <f t="shared" si="148"/>
        <v>0</v>
      </c>
      <c r="AX290" s="84">
        <f t="shared" si="148"/>
        <v>0</v>
      </c>
      <c r="AY290" s="84">
        <f t="shared" si="148"/>
        <v>0</v>
      </c>
      <c r="AZ290" s="84">
        <f t="shared" si="148"/>
        <v>0</v>
      </c>
    </row>
    <row r="291" spans="1:52" ht="15.75" x14ac:dyDescent="0.25">
      <c r="A291" s="86">
        <v>83</v>
      </c>
      <c r="B291" s="85">
        <v>0.23</v>
      </c>
      <c r="C291" s="84">
        <f t="shared" si="144"/>
        <v>0</v>
      </c>
      <c r="D291" s="84">
        <f t="shared" si="144"/>
        <v>0</v>
      </c>
      <c r="E291" s="84">
        <f t="shared" si="144"/>
        <v>0</v>
      </c>
      <c r="F291" s="84">
        <f t="shared" si="144"/>
        <v>0</v>
      </c>
      <c r="G291" s="84">
        <f t="shared" si="144"/>
        <v>0</v>
      </c>
      <c r="H291" s="84">
        <f t="shared" si="144"/>
        <v>0</v>
      </c>
      <c r="I291" s="84">
        <f t="shared" si="144"/>
        <v>0</v>
      </c>
      <c r="J291" s="84">
        <f t="shared" si="144"/>
        <v>0</v>
      </c>
      <c r="K291" s="84">
        <f t="shared" si="144"/>
        <v>0</v>
      </c>
      <c r="L291" s="84">
        <f t="shared" si="144"/>
        <v>0</v>
      </c>
      <c r="M291" s="84">
        <f t="shared" si="145"/>
        <v>0</v>
      </c>
      <c r="N291" s="84">
        <f t="shared" si="145"/>
        <v>0</v>
      </c>
      <c r="O291" s="84">
        <f t="shared" si="145"/>
        <v>0</v>
      </c>
      <c r="P291" s="84">
        <f t="shared" si="145"/>
        <v>0</v>
      </c>
      <c r="Q291" s="84">
        <f t="shared" si="145"/>
        <v>0</v>
      </c>
      <c r="R291" s="84">
        <f t="shared" si="145"/>
        <v>0</v>
      </c>
      <c r="S291" s="84">
        <f t="shared" si="145"/>
        <v>0</v>
      </c>
      <c r="T291" s="84">
        <f t="shared" si="145"/>
        <v>0</v>
      </c>
      <c r="U291" s="84">
        <f t="shared" si="145"/>
        <v>0</v>
      </c>
      <c r="V291" s="84">
        <f t="shared" si="145"/>
        <v>0</v>
      </c>
      <c r="W291" s="84">
        <f t="shared" si="146"/>
        <v>0</v>
      </c>
      <c r="X291" s="84">
        <f t="shared" si="146"/>
        <v>0</v>
      </c>
      <c r="Y291" s="84">
        <f t="shared" si="146"/>
        <v>0</v>
      </c>
      <c r="Z291" s="84">
        <f t="shared" si="146"/>
        <v>0</v>
      </c>
      <c r="AA291" s="84">
        <f t="shared" si="146"/>
        <v>0</v>
      </c>
      <c r="AB291" s="84">
        <f t="shared" si="146"/>
        <v>0</v>
      </c>
      <c r="AC291" s="84">
        <f t="shared" si="146"/>
        <v>0</v>
      </c>
      <c r="AD291" s="84">
        <f t="shared" si="146"/>
        <v>0</v>
      </c>
      <c r="AE291" s="84">
        <f t="shared" si="146"/>
        <v>0</v>
      </c>
      <c r="AF291" s="84">
        <f t="shared" si="146"/>
        <v>0</v>
      </c>
      <c r="AG291" s="84">
        <f t="shared" si="147"/>
        <v>0</v>
      </c>
      <c r="AH291" s="84">
        <f t="shared" si="147"/>
        <v>0</v>
      </c>
      <c r="AI291" s="84">
        <f t="shared" si="147"/>
        <v>0</v>
      </c>
      <c r="AJ291" s="84">
        <f t="shared" si="147"/>
        <v>0</v>
      </c>
      <c r="AK291" s="84">
        <f t="shared" si="147"/>
        <v>0</v>
      </c>
      <c r="AL291" s="84">
        <f t="shared" si="147"/>
        <v>0</v>
      </c>
      <c r="AM291" s="84">
        <f t="shared" si="147"/>
        <v>0</v>
      </c>
      <c r="AN291" s="84">
        <f t="shared" si="147"/>
        <v>0</v>
      </c>
      <c r="AO291" s="84">
        <f t="shared" si="147"/>
        <v>0</v>
      </c>
      <c r="AP291" s="84">
        <f t="shared" si="147"/>
        <v>0</v>
      </c>
      <c r="AQ291" s="84">
        <f t="shared" si="148"/>
        <v>0</v>
      </c>
      <c r="AR291" s="84">
        <f t="shared" si="148"/>
        <v>0</v>
      </c>
      <c r="AS291" s="84">
        <f t="shared" si="148"/>
        <v>0</v>
      </c>
      <c r="AT291" s="84">
        <f t="shared" si="148"/>
        <v>0</v>
      </c>
      <c r="AU291" s="84">
        <f t="shared" si="148"/>
        <v>0</v>
      </c>
      <c r="AV291" s="84">
        <f t="shared" si="148"/>
        <v>0</v>
      </c>
      <c r="AW291" s="84">
        <f t="shared" si="148"/>
        <v>0</v>
      </c>
      <c r="AX291" s="84">
        <f t="shared" si="148"/>
        <v>0</v>
      </c>
      <c r="AY291" s="84">
        <f t="shared" si="148"/>
        <v>0</v>
      </c>
      <c r="AZ291" s="84">
        <f t="shared" si="148"/>
        <v>0</v>
      </c>
    </row>
    <row r="292" spans="1:52" ht="15.75" x14ac:dyDescent="0.25">
      <c r="A292" s="86">
        <v>84</v>
      </c>
      <c r="B292" s="85">
        <v>0.23</v>
      </c>
      <c r="C292" s="84">
        <f t="shared" si="144"/>
        <v>0</v>
      </c>
      <c r="D292" s="84">
        <f t="shared" si="144"/>
        <v>0</v>
      </c>
      <c r="E292" s="84">
        <f t="shared" si="144"/>
        <v>0</v>
      </c>
      <c r="F292" s="84">
        <f t="shared" si="144"/>
        <v>0</v>
      </c>
      <c r="G292" s="84">
        <f t="shared" si="144"/>
        <v>0</v>
      </c>
      <c r="H292" s="84">
        <f t="shared" si="144"/>
        <v>0</v>
      </c>
      <c r="I292" s="84">
        <f t="shared" si="144"/>
        <v>0</v>
      </c>
      <c r="J292" s="84">
        <f t="shared" si="144"/>
        <v>0</v>
      </c>
      <c r="K292" s="84">
        <f t="shared" si="144"/>
        <v>0</v>
      </c>
      <c r="L292" s="84">
        <f t="shared" si="144"/>
        <v>0</v>
      </c>
      <c r="M292" s="84">
        <f t="shared" si="145"/>
        <v>0</v>
      </c>
      <c r="N292" s="84">
        <f t="shared" si="145"/>
        <v>0</v>
      </c>
      <c r="O292" s="84">
        <f t="shared" si="145"/>
        <v>0</v>
      </c>
      <c r="P292" s="84">
        <f t="shared" si="145"/>
        <v>0</v>
      </c>
      <c r="Q292" s="84">
        <f t="shared" si="145"/>
        <v>0</v>
      </c>
      <c r="R292" s="84">
        <f t="shared" si="145"/>
        <v>0</v>
      </c>
      <c r="S292" s="84">
        <f t="shared" si="145"/>
        <v>0</v>
      </c>
      <c r="T292" s="84">
        <f t="shared" si="145"/>
        <v>0</v>
      </c>
      <c r="U292" s="84">
        <f t="shared" si="145"/>
        <v>0</v>
      </c>
      <c r="V292" s="84">
        <f t="shared" si="145"/>
        <v>0</v>
      </c>
      <c r="W292" s="84">
        <f t="shared" si="146"/>
        <v>0</v>
      </c>
      <c r="X292" s="84">
        <f t="shared" si="146"/>
        <v>0</v>
      </c>
      <c r="Y292" s="84">
        <f t="shared" si="146"/>
        <v>0</v>
      </c>
      <c r="Z292" s="84">
        <f t="shared" si="146"/>
        <v>0</v>
      </c>
      <c r="AA292" s="84">
        <f t="shared" si="146"/>
        <v>0</v>
      </c>
      <c r="AB292" s="84">
        <f t="shared" si="146"/>
        <v>0</v>
      </c>
      <c r="AC292" s="84">
        <f t="shared" si="146"/>
        <v>0</v>
      </c>
      <c r="AD292" s="84">
        <f t="shared" si="146"/>
        <v>0</v>
      </c>
      <c r="AE292" s="84">
        <f t="shared" si="146"/>
        <v>0</v>
      </c>
      <c r="AF292" s="84">
        <f t="shared" si="146"/>
        <v>0</v>
      </c>
      <c r="AG292" s="84">
        <f t="shared" si="147"/>
        <v>0</v>
      </c>
      <c r="AH292" s="84">
        <f t="shared" si="147"/>
        <v>0</v>
      </c>
      <c r="AI292" s="84">
        <f t="shared" si="147"/>
        <v>0</v>
      </c>
      <c r="AJ292" s="84">
        <f t="shared" si="147"/>
        <v>0</v>
      </c>
      <c r="AK292" s="84">
        <f t="shared" si="147"/>
        <v>0</v>
      </c>
      <c r="AL292" s="84">
        <f t="shared" si="147"/>
        <v>0</v>
      </c>
      <c r="AM292" s="84">
        <f t="shared" si="147"/>
        <v>0</v>
      </c>
      <c r="AN292" s="84">
        <f t="shared" si="147"/>
        <v>0</v>
      </c>
      <c r="AO292" s="84">
        <f t="shared" si="147"/>
        <v>0</v>
      </c>
      <c r="AP292" s="84">
        <f t="shared" si="147"/>
        <v>0</v>
      </c>
      <c r="AQ292" s="84">
        <f t="shared" si="148"/>
        <v>0</v>
      </c>
      <c r="AR292" s="84">
        <f t="shared" si="148"/>
        <v>0</v>
      </c>
      <c r="AS292" s="84">
        <f t="shared" si="148"/>
        <v>0</v>
      </c>
      <c r="AT292" s="84">
        <f t="shared" si="148"/>
        <v>0</v>
      </c>
      <c r="AU292" s="84">
        <f t="shared" si="148"/>
        <v>0</v>
      </c>
      <c r="AV292" s="84">
        <f t="shared" si="148"/>
        <v>0</v>
      </c>
      <c r="AW292" s="84">
        <f t="shared" si="148"/>
        <v>0</v>
      </c>
      <c r="AX292" s="84">
        <f t="shared" si="148"/>
        <v>0</v>
      </c>
      <c r="AY292" s="84">
        <f t="shared" si="148"/>
        <v>0</v>
      </c>
      <c r="AZ292" s="84">
        <f t="shared" si="148"/>
        <v>0</v>
      </c>
    </row>
    <row r="293" spans="1:52" ht="15.75" x14ac:dyDescent="0.25">
      <c r="A293" s="86">
        <v>85</v>
      </c>
      <c r="B293" s="85">
        <v>0.23</v>
      </c>
      <c r="C293" s="84">
        <f t="shared" si="144"/>
        <v>0</v>
      </c>
      <c r="D293" s="84">
        <f t="shared" si="144"/>
        <v>0</v>
      </c>
      <c r="E293" s="84">
        <f t="shared" si="144"/>
        <v>0</v>
      </c>
      <c r="F293" s="84">
        <f t="shared" si="144"/>
        <v>0</v>
      </c>
      <c r="G293" s="84">
        <f t="shared" si="144"/>
        <v>0</v>
      </c>
      <c r="H293" s="84">
        <f t="shared" si="144"/>
        <v>0</v>
      </c>
      <c r="I293" s="84">
        <f t="shared" si="144"/>
        <v>0</v>
      </c>
      <c r="J293" s="84">
        <f t="shared" si="144"/>
        <v>0</v>
      </c>
      <c r="K293" s="84">
        <f t="shared" si="144"/>
        <v>0</v>
      </c>
      <c r="L293" s="84">
        <f t="shared" si="144"/>
        <v>0</v>
      </c>
      <c r="M293" s="84">
        <f t="shared" si="145"/>
        <v>0</v>
      </c>
      <c r="N293" s="84">
        <f t="shared" si="145"/>
        <v>0</v>
      </c>
      <c r="O293" s="84">
        <f t="shared" si="145"/>
        <v>0</v>
      </c>
      <c r="P293" s="84">
        <f t="shared" si="145"/>
        <v>0</v>
      </c>
      <c r="Q293" s="84">
        <f t="shared" si="145"/>
        <v>0</v>
      </c>
      <c r="R293" s="84">
        <f t="shared" si="145"/>
        <v>0</v>
      </c>
      <c r="S293" s="84">
        <f t="shared" si="145"/>
        <v>0</v>
      </c>
      <c r="T293" s="84">
        <f t="shared" si="145"/>
        <v>0</v>
      </c>
      <c r="U293" s="84">
        <f t="shared" si="145"/>
        <v>0</v>
      </c>
      <c r="V293" s="84">
        <f t="shared" si="145"/>
        <v>0</v>
      </c>
      <c r="W293" s="84">
        <f t="shared" si="146"/>
        <v>0</v>
      </c>
      <c r="X293" s="84">
        <f t="shared" si="146"/>
        <v>0</v>
      </c>
      <c r="Y293" s="84">
        <f t="shared" si="146"/>
        <v>0</v>
      </c>
      <c r="Z293" s="84">
        <f t="shared" si="146"/>
        <v>0</v>
      </c>
      <c r="AA293" s="84">
        <f t="shared" si="146"/>
        <v>0</v>
      </c>
      <c r="AB293" s="84">
        <f t="shared" si="146"/>
        <v>0</v>
      </c>
      <c r="AC293" s="84">
        <f t="shared" si="146"/>
        <v>0</v>
      </c>
      <c r="AD293" s="84">
        <f t="shared" si="146"/>
        <v>0</v>
      </c>
      <c r="AE293" s="84">
        <f t="shared" si="146"/>
        <v>0</v>
      </c>
      <c r="AF293" s="84">
        <f t="shared" si="146"/>
        <v>0</v>
      </c>
      <c r="AG293" s="84">
        <f t="shared" si="147"/>
        <v>0</v>
      </c>
      <c r="AH293" s="84">
        <f t="shared" si="147"/>
        <v>0</v>
      </c>
      <c r="AI293" s="84">
        <f t="shared" si="147"/>
        <v>0</v>
      </c>
      <c r="AJ293" s="84">
        <f t="shared" si="147"/>
        <v>0</v>
      </c>
      <c r="AK293" s="84">
        <f t="shared" si="147"/>
        <v>0</v>
      </c>
      <c r="AL293" s="84">
        <f t="shared" si="147"/>
        <v>0</v>
      </c>
      <c r="AM293" s="84">
        <f t="shared" si="147"/>
        <v>0</v>
      </c>
      <c r="AN293" s="84">
        <f t="shared" si="147"/>
        <v>0</v>
      </c>
      <c r="AO293" s="84">
        <f t="shared" si="147"/>
        <v>0</v>
      </c>
      <c r="AP293" s="84">
        <f t="shared" si="147"/>
        <v>0</v>
      </c>
      <c r="AQ293" s="84">
        <f t="shared" si="148"/>
        <v>0</v>
      </c>
      <c r="AR293" s="84">
        <f t="shared" si="148"/>
        <v>0</v>
      </c>
      <c r="AS293" s="84">
        <f t="shared" si="148"/>
        <v>0</v>
      </c>
      <c r="AT293" s="84">
        <f t="shared" si="148"/>
        <v>0</v>
      </c>
      <c r="AU293" s="84">
        <f t="shared" si="148"/>
        <v>0</v>
      </c>
      <c r="AV293" s="84">
        <f t="shared" si="148"/>
        <v>0</v>
      </c>
      <c r="AW293" s="84">
        <f t="shared" si="148"/>
        <v>0</v>
      </c>
      <c r="AX293" s="84">
        <f t="shared" si="148"/>
        <v>0</v>
      </c>
      <c r="AY293" s="84">
        <f t="shared" si="148"/>
        <v>0</v>
      </c>
      <c r="AZ293" s="84">
        <f t="shared" si="148"/>
        <v>0</v>
      </c>
    </row>
    <row r="294" spans="1:52" ht="15.75" x14ac:dyDescent="0.25">
      <c r="A294" s="86">
        <v>86</v>
      </c>
      <c r="B294" s="85">
        <v>0.23</v>
      </c>
      <c r="C294" s="84">
        <f t="shared" si="144"/>
        <v>0</v>
      </c>
      <c r="D294" s="84">
        <f t="shared" si="144"/>
        <v>0</v>
      </c>
      <c r="E294" s="84">
        <f t="shared" si="144"/>
        <v>0</v>
      </c>
      <c r="F294" s="84">
        <f t="shared" si="144"/>
        <v>0</v>
      </c>
      <c r="G294" s="84">
        <f t="shared" si="144"/>
        <v>0</v>
      </c>
      <c r="H294" s="84">
        <f t="shared" si="144"/>
        <v>0</v>
      </c>
      <c r="I294" s="84">
        <f t="shared" si="144"/>
        <v>0</v>
      </c>
      <c r="J294" s="84">
        <f t="shared" si="144"/>
        <v>0</v>
      </c>
      <c r="K294" s="84">
        <f t="shared" si="144"/>
        <v>0</v>
      </c>
      <c r="L294" s="84">
        <f t="shared" si="144"/>
        <v>0</v>
      </c>
      <c r="M294" s="84">
        <f t="shared" si="145"/>
        <v>0</v>
      </c>
      <c r="N294" s="84">
        <f t="shared" si="145"/>
        <v>0</v>
      </c>
      <c r="O294" s="84">
        <f t="shared" si="145"/>
        <v>0</v>
      </c>
      <c r="P294" s="84">
        <f t="shared" si="145"/>
        <v>0</v>
      </c>
      <c r="Q294" s="84">
        <f t="shared" si="145"/>
        <v>0</v>
      </c>
      <c r="R294" s="84">
        <f t="shared" si="145"/>
        <v>0</v>
      </c>
      <c r="S294" s="84">
        <f t="shared" si="145"/>
        <v>0</v>
      </c>
      <c r="T294" s="84">
        <f t="shared" si="145"/>
        <v>0</v>
      </c>
      <c r="U294" s="84">
        <f t="shared" si="145"/>
        <v>0</v>
      </c>
      <c r="V294" s="84">
        <f t="shared" si="145"/>
        <v>0</v>
      </c>
      <c r="W294" s="84">
        <f t="shared" si="146"/>
        <v>0</v>
      </c>
      <c r="X294" s="84">
        <f t="shared" si="146"/>
        <v>0</v>
      </c>
      <c r="Y294" s="84">
        <f t="shared" si="146"/>
        <v>0</v>
      </c>
      <c r="Z294" s="84">
        <f t="shared" si="146"/>
        <v>0</v>
      </c>
      <c r="AA294" s="84">
        <f t="shared" si="146"/>
        <v>0</v>
      </c>
      <c r="AB294" s="84">
        <f t="shared" si="146"/>
        <v>0</v>
      </c>
      <c r="AC294" s="84">
        <f t="shared" si="146"/>
        <v>0</v>
      </c>
      <c r="AD294" s="84">
        <f t="shared" si="146"/>
        <v>0</v>
      </c>
      <c r="AE294" s="84">
        <f t="shared" si="146"/>
        <v>0</v>
      </c>
      <c r="AF294" s="84">
        <f t="shared" si="146"/>
        <v>0</v>
      </c>
      <c r="AG294" s="84">
        <f t="shared" si="147"/>
        <v>0</v>
      </c>
      <c r="AH294" s="84">
        <f t="shared" si="147"/>
        <v>0</v>
      </c>
      <c r="AI294" s="84">
        <f t="shared" si="147"/>
        <v>0</v>
      </c>
      <c r="AJ294" s="84">
        <f t="shared" si="147"/>
        <v>0</v>
      </c>
      <c r="AK294" s="84">
        <f t="shared" si="147"/>
        <v>0</v>
      </c>
      <c r="AL294" s="84">
        <f t="shared" si="147"/>
        <v>0</v>
      </c>
      <c r="AM294" s="84">
        <f t="shared" si="147"/>
        <v>0</v>
      </c>
      <c r="AN294" s="84">
        <f t="shared" si="147"/>
        <v>0</v>
      </c>
      <c r="AO294" s="84">
        <f t="shared" si="147"/>
        <v>0</v>
      </c>
      <c r="AP294" s="84">
        <f t="shared" si="147"/>
        <v>0</v>
      </c>
      <c r="AQ294" s="84">
        <f t="shared" si="148"/>
        <v>0</v>
      </c>
      <c r="AR294" s="84">
        <f t="shared" si="148"/>
        <v>0</v>
      </c>
      <c r="AS294" s="84">
        <f t="shared" si="148"/>
        <v>0</v>
      </c>
      <c r="AT294" s="84">
        <f t="shared" si="148"/>
        <v>0</v>
      </c>
      <c r="AU294" s="84">
        <f t="shared" si="148"/>
        <v>0</v>
      </c>
      <c r="AV294" s="84">
        <f t="shared" si="148"/>
        <v>0</v>
      </c>
      <c r="AW294" s="84">
        <f t="shared" si="148"/>
        <v>0</v>
      </c>
      <c r="AX294" s="84">
        <f t="shared" si="148"/>
        <v>0</v>
      </c>
      <c r="AY294" s="84">
        <f t="shared" si="148"/>
        <v>0</v>
      </c>
      <c r="AZ294" s="84">
        <f t="shared" si="148"/>
        <v>0</v>
      </c>
    </row>
    <row r="295" spans="1:52" ht="15.75" x14ac:dyDescent="0.25">
      <c r="A295" s="86">
        <v>87</v>
      </c>
      <c r="B295" s="85">
        <v>0.23</v>
      </c>
      <c r="C295" s="84">
        <f t="shared" si="144"/>
        <v>0</v>
      </c>
      <c r="D295" s="84">
        <f t="shared" si="144"/>
        <v>0</v>
      </c>
      <c r="E295" s="84">
        <f t="shared" si="144"/>
        <v>0</v>
      </c>
      <c r="F295" s="84">
        <f t="shared" si="144"/>
        <v>0</v>
      </c>
      <c r="G295" s="84">
        <f t="shared" si="144"/>
        <v>0</v>
      </c>
      <c r="H295" s="84">
        <f t="shared" si="144"/>
        <v>0</v>
      </c>
      <c r="I295" s="84">
        <f t="shared" si="144"/>
        <v>0</v>
      </c>
      <c r="J295" s="84">
        <f t="shared" si="144"/>
        <v>0</v>
      </c>
      <c r="K295" s="84">
        <f t="shared" si="144"/>
        <v>0</v>
      </c>
      <c r="L295" s="84">
        <f t="shared" si="144"/>
        <v>0</v>
      </c>
      <c r="M295" s="84">
        <f t="shared" si="145"/>
        <v>0</v>
      </c>
      <c r="N295" s="84">
        <f t="shared" si="145"/>
        <v>0</v>
      </c>
      <c r="O295" s="84">
        <f t="shared" si="145"/>
        <v>0</v>
      </c>
      <c r="P295" s="84">
        <f t="shared" si="145"/>
        <v>0</v>
      </c>
      <c r="Q295" s="84">
        <f t="shared" si="145"/>
        <v>0</v>
      </c>
      <c r="R295" s="84">
        <f t="shared" si="145"/>
        <v>0</v>
      </c>
      <c r="S295" s="84">
        <f t="shared" si="145"/>
        <v>0</v>
      </c>
      <c r="T295" s="84">
        <f t="shared" si="145"/>
        <v>0</v>
      </c>
      <c r="U295" s="84">
        <f t="shared" si="145"/>
        <v>0</v>
      </c>
      <c r="V295" s="84">
        <f t="shared" si="145"/>
        <v>0</v>
      </c>
      <c r="W295" s="84">
        <f t="shared" si="146"/>
        <v>0</v>
      </c>
      <c r="X295" s="84">
        <f t="shared" si="146"/>
        <v>0</v>
      </c>
      <c r="Y295" s="84">
        <f t="shared" si="146"/>
        <v>0</v>
      </c>
      <c r="Z295" s="84">
        <f t="shared" si="146"/>
        <v>0</v>
      </c>
      <c r="AA295" s="84">
        <f t="shared" si="146"/>
        <v>0</v>
      </c>
      <c r="AB295" s="84">
        <f t="shared" si="146"/>
        <v>0</v>
      </c>
      <c r="AC295" s="84">
        <f t="shared" si="146"/>
        <v>0</v>
      </c>
      <c r="AD295" s="84">
        <f t="shared" si="146"/>
        <v>0</v>
      </c>
      <c r="AE295" s="84">
        <f t="shared" si="146"/>
        <v>0</v>
      </c>
      <c r="AF295" s="84">
        <f t="shared" si="146"/>
        <v>0</v>
      </c>
      <c r="AG295" s="84">
        <f t="shared" si="147"/>
        <v>0</v>
      </c>
      <c r="AH295" s="84">
        <f t="shared" si="147"/>
        <v>0</v>
      </c>
      <c r="AI295" s="84">
        <f t="shared" si="147"/>
        <v>0</v>
      </c>
      <c r="AJ295" s="84">
        <f t="shared" si="147"/>
        <v>0</v>
      </c>
      <c r="AK295" s="84">
        <f t="shared" si="147"/>
        <v>0</v>
      </c>
      <c r="AL295" s="84">
        <f t="shared" si="147"/>
        <v>0</v>
      </c>
      <c r="AM295" s="84">
        <f t="shared" si="147"/>
        <v>0</v>
      </c>
      <c r="AN295" s="84">
        <f t="shared" si="147"/>
        <v>0</v>
      </c>
      <c r="AO295" s="84">
        <f t="shared" si="147"/>
        <v>0</v>
      </c>
      <c r="AP295" s="84">
        <f t="shared" si="147"/>
        <v>0</v>
      </c>
      <c r="AQ295" s="84">
        <f t="shared" si="148"/>
        <v>0</v>
      </c>
      <c r="AR295" s="84">
        <f t="shared" si="148"/>
        <v>0</v>
      </c>
      <c r="AS295" s="84">
        <f t="shared" si="148"/>
        <v>0</v>
      </c>
      <c r="AT295" s="84">
        <f t="shared" si="148"/>
        <v>0</v>
      </c>
      <c r="AU295" s="84">
        <f t="shared" si="148"/>
        <v>0</v>
      </c>
      <c r="AV295" s="84">
        <f t="shared" si="148"/>
        <v>0</v>
      </c>
      <c r="AW295" s="84">
        <f t="shared" si="148"/>
        <v>0</v>
      </c>
      <c r="AX295" s="84">
        <f t="shared" si="148"/>
        <v>0</v>
      </c>
      <c r="AY295" s="84">
        <f t="shared" si="148"/>
        <v>0</v>
      </c>
      <c r="AZ295" s="84">
        <f t="shared" si="148"/>
        <v>0</v>
      </c>
    </row>
    <row r="296" spans="1:52" ht="15.75" x14ac:dyDescent="0.25">
      <c r="A296" s="86">
        <v>88</v>
      </c>
      <c r="B296" s="85">
        <v>0.23</v>
      </c>
      <c r="C296" s="84">
        <f t="shared" si="144"/>
        <v>0</v>
      </c>
      <c r="D296" s="84">
        <f t="shared" si="144"/>
        <v>0</v>
      </c>
      <c r="E296" s="84">
        <f t="shared" si="144"/>
        <v>0</v>
      </c>
      <c r="F296" s="84">
        <f t="shared" si="144"/>
        <v>0</v>
      </c>
      <c r="G296" s="84">
        <f t="shared" si="144"/>
        <v>0</v>
      </c>
      <c r="H296" s="84">
        <f t="shared" si="144"/>
        <v>0</v>
      </c>
      <c r="I296" s="84">
        <f t="shared" si="144"/>
        <v>0</v>
      </c>
      <c r="J296" s="84">
        <f t="shared" si="144"/>
        <v>0</v>
      </c>
      <c r="K296" s="84">
        <f t="shared" si="144"/>
        <v>0</v>
      </c>
      <c r="L296" s="84">
        <f t="shared" si="144"/>
        <v>0</v>
      </c>
      <c r="M296" s="84">
        <f t="shared" si="145"/>
        <v>0</v>
      </c>
      <c r="N296" s="84">
        <f t="shared" si="145"/>
        <v>0</v>
      </c>
      <c r="O296" s="84">
        <f t="shared" si="145"/>
        <v>0</v>
      </c>
      <c r="P296" s="84">
        <f t="shared" si="145"/>
        <v>0</v>
      </c>
      <c r="Q296" s="84">
        <f t="shared" si="145"/>
        <v>0</v>
      </c>
      <c r="R296" s="84">
        <f t="shared" si="145"/>
        <v>0</v>
      </c>
      <c r="S296" s="84">
        <f t="shared" si="145"/>
        <v>0</v>
      </c>
      <c r="T296" s="84">
        <f t="shared" si="145"/>
        <v>0</v>
      </c>
      <c r="U296" s="84">
        <f t="shared" si="145"/>
        <v>0</v>
      </c>
      <c r="V296" s="84">
        <f t="shared" si="145"/>
        <v>0</v>
      </c>
      <c r="W296" s="84">
        <f t="shared" si="146"/>
        <v>0</v>
      </c>
      <c r="X296" s="84">
        <f t="shared" si="146"/>
        <v>0</v>
      </c>
      <c r="Y296" s="84">
        <f t="shared" si="146"/>
        <v>0</v>
      </c>
      <c r="Z296" s="84">
        <f t="shared" si="146"/>
        <v>0</v>
      </c>
      <c r="AA296" s="84">
        <f t="shared" si="146"/>
        <v>0</v>
      </c>
      <c r="AB296" s="84">
        <f t="shared" si="146"/>
        <v>0</v>
      </c>
      <c r="AC296" s="84">
        <f t="shared" si="146"/>
        <v>0</v>
      </c>
      <c r="AD296" s="84">
        <f t="shared" si="146"/>
        <v>0</v>
      </c>
      <c r="AE296" s="84">
        <f t="shared" si="146"/>
        <v>0</v>
      </c>
      <c r="AF296" s="84">
        <f t="shared" si="146"/>
        <v>0</v>
      </c>
      <c r="AG296" s="84">
        <f t="shared" si="147"/>
        <v>0</v>
      </c>
      <c r="AH296" s="84">
        <f t="shared" si="147"/>
        <v>0</v>
      </c>
      <c r="AI296" s="84">
        <f t="shared" si="147"/>
        <v>0</v>
      </c>
      <c r="AJ296" s="84">
        <f t="shared" si="147"/>
        <v>0</v>
      </c>
      <c r="AK296" s="84">
        <f t="shared" si="147"/>
        <v>0</v>
      </c>
      <c r="AL296" s="84">
        <f t="shared" si="147"/>
        <v>0</v>
      </c>
      <c r="AM296" s="84">
        <f t="shared" si="147"/>
        <v>0</v>
      </c>
      <c r="AN296" s="84">
        <f t="shared" si="147"/>
        <v>0</v>
      </c>
      <c r="AO296" s="84">
        <f t="shared" si="147"/>
        <v>0</v>
      </c>
      <c r="AP296" s="84">
        <f t="shared" si="147"/>
        <v>0</v>
      </c>
      <c r="AQ296" s="84">
        <f t="shared" si="148"/>
        <v>0</v>
      </c>
      <c r="AR296" s="84">
        <f t="shared" si="148"/>
        <v>0</v>
      </c>
      <c r="AS296" s="84">
        <f t="shared" si="148"/>
        <v>0</v>
      </c>
      <c r="AT296" s="84">
        <f t="shared" si="148"/>
        <v>0</v>
      </c>
      <c r="AU296" s="84">
        <f t="shared" si="148"/>
        <v>0</v>
      </c>
      <c r="AV296" s="84">
        <f t="shared" si="148"/>
        <v>0</v>
      </c>
      <c r="AW296" s="84">
        <f t="shared" si="148"/>
        <v>0</v>
      </c>
      <c r="AX296" s="84">
        <f t="shared" si="148"/>
        <v>0</v>
      </c>
      <c r="AY296" s="84">
        <f t="shared" si="148"/>
        <v>0</v>
      </c>
      <c r="AZ296" s="84">
        <f t="shared" si="148"/>
        <v>0</v>
      </c>
    </row>
    <row r="297" spans="1:52" ht="15.75" x14ac:dyDescent="0.25">
      <c r="A297" s="86">
        <v>89</v>
      </c>
      <c r="B297" s="85">
        <v>0.23</v>
      </c>
      <c r="C297" s="84">
        <f t="shared" si="144"/>
        <v>0</v>
      </c>
      <c r="D297" s="84">
        <f t="shared" si="144"/>
        <v>0</v>
      </c>
      <c r="E297" s="84">
        <f t="shared" si="144"/>
        <v>0</v>
      </c>
      <c r="F297" s="84">
        <f t="shared" si="144"/>
        <v>0</v>
      </c>
      <c r="G297" s="84">
        <f t="shared" si="144"/>
        <v>0</v>
      </c>
      <c r="H297" s="84">
        <f t="shared" si="144"/>
        <v>0</v>
      </c>
      <c r="I297" s="84">
        <f t="shared" si="144"/>
        <v>0</v>
      </c>
      <c r="J297" s="84">
        <f t="shared" si="144"/>
        <v>0</v>
      </c>
      <c r="K297" s="84">
        <f t="shared" si="144"/>
        <v>0</v>
      </c>
      <c r="L297" s="84">
        <f t="shared" si="144"/>
        <v>0</v>
      </c>
      <c r="M297" s="84">
        <f t="shared" si="145"/>
        <v>0</v>
      </c>
      <c r="N297" s="84">
        <f t="shared" si="145"/>
        <v>0</v>
      </c>
      <c r="O297" s="84">
        <f t="shared" si="145"/>
        <v>0</v>
      </c>
      <c r="P297" s="84">
        <f t="shared" si="145"/>
        <v>0</v>
      </c>
      <c r="Q297" s="84">
        <f t="shared" si="145"/>
        <v>0</v>
      </c>
      <c r="R297" s="84">
        <f t="shared" si="145"/>
        <v>0</v>
      </c>
      <c r="S297" s="84">
        <f t="shared" si="145"/>
        <v>0</v>
      </c>
      <c r="T297" s="84">
        <f t="shared" si="145"/>
        <v>0</v>
      </c>
      <c r="U297" s="84">
        <f t="shared" si="145"/>
        <v>0</v>
      </c>
      <c r="V297" s="84">
        <f t="shared" si="145"/>
        <v>0</v>
      </c>
      <c r="W297" s="84">
        <f t="shared" si="146"/>
        <v>0</v>
      </c>
      <c r="X297" s="84">
        <f t="shared" si="146"/>
        <v>0</v>
      </c>
      <c r="Y297" s="84">
        <f t="shared" si="146"/>
        <v>0</v>
      </c>
      <c r="Z297" s="84">
        <f t="shared" si="146"/>
        <v>0</v>
      </c>
      <c r="AA297" s="84">
        <f t="shared" si="146"/>
        <v>0</v>
      </c>
      <c r="AB297" s="84">
        <f t="shared" si="146"/>
        <v>0</v>
      </c>
      <c r="AC297" s="84">
        <f t="shared" si="146"/>
        <v>0</v>
      </c>
      <c r="AD297" s="84">
        <f t="shared" si="146"/>
        <v>0</v>
      </c>
      <c r="AE297" s="84">
        <f t="shared" si="146"/>
        <v>0</v>
      </c>
      <c r="AF297" s="84">
        <f t="shared" si="146"/>
        <v>0</v>
      </c>
      <c r="AG297" s="84">
        <f t="shared" si="147"/>
        <v>0</v>
      </c>
      <c r="AH297" s="84">
        <f t="shared" si="147"/>
        <v>0</v>
      </c>
      <c r="AI297" s="84">
        <f t="shared" si="147"/>
        <v>0</v>
      </c>
      <c r="AJ297" s="84">
        <f t="shared" si="147"/>
        <v>0</v>
      </c>
      <c r="AK297" s="84">
        <f t="shared" si="147"/>
        <v>0</v>
      </c>
      <c r="AL297" s="84">
        <f t="shared" si="147"/>
        <v>0</v>
      </c>
      <c r="AM297" s="84">
        <f t="shared" si="147"/>
        <v>0</v>
      </c>
      <c r="AN297" s="84">
        <f t="shared" si="147"/>
        <v>0</v>
      </c>
      <c r="AO297" s="84">
        <f t="shared" si="147"/>
        <v>0</v>
      </c>
      <c r="AP297" s="84">
        <f t="shared" si="147"/>
        <v>0</v>
      </c>
      <c r="AQ297" s="84">
        <f t="shared" si="148"/>
        <v>0</v>
      </c>
      <c r="AR297" s="84">
        <f t="shared" si="148"/>
        <v>0</v>
      </c>
      <c r="AS297" s="84">
        <f t="shared" si="148"/>
        <v>0</v>
      </c>
      <c r="AT297" s="84">
        <f t="shared" si="148"/>
        <v>0</v>
      </c>
      <c r="AU297" s="84">
        <f t="shared" si="148"/>
        <v>0</v>
      </c>
      <c r="AV297" s="84">
        <f t="shared" si="148"/>
        <v>0</v>
      </c>
      <c r="AW297" s="84">
        <f t="shared" si="148"/>
        <v>0</v>
      </c>
      <c r="AX297" s="84">
        <f t="shared" si="148"/>
        <v>0</v>
      </c>
      <c r="AY297" s="84">
        <f t="shared" si="148"/>
        <v>0</v>
      </c>
      <c r="AZ297" s="84">
        <f t="shared" si="148"/>
        <v>0</v>
      </c>
    </row>
    <row r="298" spans="1:52" ht="15.75" x14ac:dyDescent="0.25">
      <c r="A298" s="86">
        <v>90</v>
      </c>
      <c r="B298" s="85">
        <v>0.23</v>
      </c>
      <c r="C298" s="84">
        <f t="shared" si="144"/>
        <v>0</v>
      </c>
      <c r="D298" s="84">
        <f t="shared" si="144"/>
        <v>0</v>
      </c>
      <c r="E298" s="84">
        <f t="shared" si="144"/>
        <v>0</v>
      </c>
      <c r="F298" s="84">
        <f t="shared" si="144"/>
        <v>0</v>
      </c>
      <c r="G298" s="84">
        <f t="shared" si="144"/>
        <v>0</v>
      </c>
      <c r="H298" s="84">
        <f t="shared" si="144"/>
        <v>0</v>
      </c>
      <c r="I298" s="84">
        <f t="shared" si="144"/>
        <v>0</v>
      </c>
      <c r="J298" s="84">
        <f t="shared" si="144"/>
        <v>0</v>
      </c>
      <c r="K298" s="84">
        <f t="shared" si="144"/>
        <v>0</v>
      </c>
      <c r="L298" s="84">
        <f t="shared" si="144"/>
        <v>0</v>
      </c>
      <c r="M298" s="84">
        <f t="shared" si="145"/>
        <v>0</v>
      </c>
      <c r="N298" s="84">
        <f t="shared" si="145"/>
        <v>0</v>
      </c>
      <c r="O298" s="84">
        <f t="shared" si="145"/>
        <v>0</v>
      </c>
      <c r="P298" s="84">
        <f t="shared" si="145"/>
        <v>0</v>
      </c>
      <c r="Q298" s="84">
        <f t="shared" si="145"/>
        <v>0</v>
      </c>
      <c r="R298" s="84">
        <f t="shared" si="145"/>
        <v>0</v>
      </c>
      <c r="S298" s="84">
        <f t="shared" si="145"/>
        <v>0</v>
      </c>
      <c r="T298" s="84">
        <f t="shared" si="145"/>
        <v>0</v>
      </c>
      <c r="U298" s="84">
        <f t="shared" si="145"/>
        <v>0</v>
      </c>
      <c r="V298" s="84">
        <f t="shared" si="145"/>
        <v>0</v>
      </c>
      <c r="W298" s="84">
        <f t="shared" si="146"/>
        <v>0</v>
      </c>
      <c r="X298" s="84">
        <f t="shared" si="146"/>
        <v>0</v>
      </c>
      <c r="Y298" s="84">
        <f t="shared" si="146"/>
        <v>0</v>
      </c>
      <c r="Z298" s="84">
        <f t="shared" si="146"/>
        <v>0</v>
      </c>
      <c r="AA298" s="84">
        <f t="shared" si="146"/>
        <v>0</v>
      </c>
      <c r="AB298" s="84">
        <f t="shared" si="146"/>
        <v>0</v>
      </c>
      <c r="AC298" s="84">
        <f t="shared" si="146"/>
        <v>0</v>
      </c>
      <c r="AD298" s="84">
        <f t="shared" si="146"/>
        <v>0</v>
      </c>
      <c r="AE298" s="84">
        <f t="shared" si="146"/>
        <v>0</v>
      </c>
      <c r="AF298" s="84">
        <f t="shared" si="146"/>
        <v>0</v>
      </c>
      <c r="AG298" s="84">
        <f t="shared" si="147"/>
        <v>0</v>
      </c>
      <c r="AH298" s="84">
        <f t="shared" si="147"/>
        <v>0</v>
      </c>
      <c r="AI298" s="84">
        <f t="shared" si="147"/>
        <v>0</v>
      </c>
      <c r="AJ298" s="84">
        <f t="shared" si="147"/>
        <v>0</v>
      </c>
      <c r="AK298" s="84">
        <f t="shared" si="147"/>
        <v>0</v>
      </c>
      <c r="AL298" s="84">
        <f t="shared" si="147"/>
        <v>0</v>
      </c>
      <c r="AM298" s="84">
        <f t="shared" si="147"/>
        <v>0</v>
      </c>
      <c r="AN298" s="84">
        <f t="shared" si="147"/>
        <v>0</v>
      </c>
      <c r="AO298" s="84">
        <f t="shared" si="147"/>
        <v>0</v>
      </c>
      <c r="AP298" s="84">
        <f t="shared" si="147"/>
        <v>0</v>
      </c>
      <c r="AQ298" s="84">
        <f t="shared" si="148"/>
        <v>0</v>
      </c>
      <c r="AR298" s="84">
        <f t="shared" si="148"/>
        <v>0</v>
      </c>
      <c r="AS298" s="84">
        <f t="shared" si="148"/>
        <v>0</v>
      </c>
      <c r="AT298" s="84">
        <f t="shared" si="148"/>
        <v>0</v>
      </c>
      <c r="AU298" s="84">
        <f t="shared" si="148"/>
        <v>0</v>
      </c>
      <c r="AV298" s="84">
        <f t="shared" si="148"/>
        <v>0</v>
      </c>
      <c r="AW298" s="84">
        <f t="shared" si="148"/>
        <v>0</v>
      </c>
      <c r="AX298" s="84">
        <f t="shared" si="148"/>
        <v>0</v>
      </c>
      <c r="AY298" s="84">
        <f t="shared" si="148"/>
        <v>0</v>
      </c>
      <c r="AZ298" s="84">
        <f t="shared" si="148"/>
        <v>0</v>
      </c>
    </row>
    <row r="299" spans="1:52" x14ac:dyDescent="0.25">
      <c r="A299" s="79"/>
      <c r="B299" s="80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</row>
    <row r="300" spans="1:52" ht="15.75" x14ac:dyDescent="0.25">
      <c r="A300" s="79"/>
      <c r="B300" s="80" t="s">
        <v>80</v>
      </c>
      <c r="C300" s="84">
        <f t="shared" ref="C300:AH300" si="149">SUM(C208:C298)/2</f>
        <v>0.38</v>
      </c>
      <c r="D300" s="84">
        <f t="shared" si="149"/>
        <v>0.4</v>
      </c>
      <c r="E300" s="84">
        <f t="shared" si="149"/>
        <v>0.4</v>
      </c>
      <c r="F300" s="84">
        <f t="shared" si="149"/>
        <v>0.4</v>
      </c>
      <c r="G300" s="84">
        <f t="shared" si="149"/>
        <v>0.4</v>
      </c>
      <c r="H300" s="84">
        <f t="shared" si="149"/>
        <v>0.4</v>
      </c>
      <c r="I300" s="84">
        <f t="shared" si="149"/>
        <v>0.4</v>
      </c>
      <c r="J300" s="84">
        <f t="shared" si="149"/>
        <v>0.4</v>
      </c>
      <c r="K300" s="84">
        <f t="shared" si="149"/>
        <v>0.4</v>
      </c>
      <c r="L300" s="84">
        <f t="shared" si="149"/>
        <v>0.4</v>
      </c>
      <c r="M300" s="84">
        <f t="shared" si="149"/>
        <v>0.4</v>
      </c>
      <c r="N300" s="84">
        <f t="shared" si="149"/>
        <v>0.4</v>
      </c>
      <c r="O300" s="84">
        <f t="shared" si="149"/>
        <v>0.4</v>
      </c>
      <c r="P300" s="84">
        <f t="shared" si="149"/>
        <v>0.4</v>
      </c>
      <c r="Q300" s="84">
        <f t="shared" si="149"/>
        <v>0.4</v>
      </c>
      <c r="R300" s="84">
        <f t="shared" si="149"/>
        <v>0.4</v>
      </c>
      <c r="S300" s="84">
        <f t="shared" si="149"/>
        <v>0.4</v>
      </c>
      <c r="T300" s="84">
        <f t="shared" si="149"/>
        <v>0.4</v>
      </c>
      <c r="U300" s="84">
        <f t="shared" si="149"/>
        <v>0.4</v>
      </c>
      <c r="V300" s="84">
        <f t="shared" si="149"/>
        <v>0.4</v>
      </c>
      <c r="W300" s="84">
        <f t="shared" si="149"/>
        <v>0.4</v>
      </c>
      <c r="X300" s="84">
        <f t="shared" si="149"/>
        <v>0.4</v>
      </c>
      <c r="Y300" s="84">
        <f t="shared" si="149"/>
        <v>0.4</v>
      </c>
      <c r="Z300" s="84">
        <f t="shared" si="149"/>
        <v>0.4</v>
      </c>
      <c r="AA300" s="84">
        <f t="shared" si="149"/>
        <v>0.4</v>
      </c>
      <c r="AB300" s="84">
        <f t="shared" si="149"/>
        <v>0.4</v>
      </c>
      <c r="AC300" s="84">
        <f t="shared" si="149"/>
        <v>0.4</v>
      </c>
      <c r="AD300" s="84">
        <f t="shared" si="149"/>
        <v>0.4</v>
      </c>
      <c r="AE300" s="84">
        <f t="shared" si="149"/>
        <v>0.4</v>
      </c>
      <c r="AF300" s="84">
        <f t="shared" si="149"/>
        <v>0.4</v>
      </c>
      <c r="AG300" s="84">
        <f t="shared" si="149"/>
        <v>0.4</v>
      </c>
      <c r="AH300" s="84">
        <f t="shared" si="149"/>
        <v>0.4</v>
      </c>
      <c r="AI300" s="84">
        <f t="shared" ref="AI300:AZ300" si="150">SUM(AI208:AI298)/2</f>
        <v>0.4</v>
      </c>
      <c r="AJ300" s="84">
        <f t="shared" si="150"/>
        <v>0.4</v>
      </c>
      <c r="AK300" s="84">
        <f t="shared" si="150"/>
        <v>0.4</v>
      </c>
      <c r="AL300" s="84">
        <f t="shared" si="150"/>
        <v>0.4</v>
      </c>
      <c r="AM300" s="84">
        <f t="shared" si="150"/>
        <v>0.4</v>
      </c>
      <c r="AN300" s="84">
        <f t="shared" si="150"/>
        <v>0.4</v>
      </c>
      <c r="AO300" s="84">
        <f t="shared" si="150"/>
        <v>0.4</v>
      </c>
      <c r="AP300" s="84">
        <f t="shared" si="150"/>
        <v>0.4</v>
      </c>
      <c r="AQ300" s="84">
        <f t="shared" si="150"/>
        <v>0.4</v>
      </c>
      <c r="AR300" s="84">
        <f t="shared" si="150"/>
        <v>0.4</v>
      </c>
      <c r="AS300" s="84">
        <f t="shared" si="150"/>
        <v>0.4</v>
      </c>
      <c r="AT300" s="84">
        <f t="shared" si="150"/>
        <v>0.4</v>
      </c>
      <c r="AU300" s="84">
        <f t="shared" si="150"/>
        <v>0.4</v>
      </c>
      <c r="AV300" s="84">
        <f t="shared" si="150"/>
        <v>0.4</v>
      </c>
      <c r="AW300" s="84">
        <f t="shared" si="150"/>
        <v>0.4</v>
      </c>
      <c r="AX300" s="84">
        <f t="shared" si="150"/>
        <v>0.4</v>
      </c>
      <c r="AY300" s="84">
        <f t="shared" si="150"/>
        <v>0.38</v>
      </c>
      <c r="AZ300" s="84">
        <f t="shared" si="150"/>
        <v>0.4</v>
      </c>
    </row>
    <row r="301" spans="1:52" x14ac:dyDescent="0.25">
      <c r="A301" s="79"/>
      <c r="B301" s="80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</row>
    <row r="302" spans="1:52" x14ac:dyDescent="0.25">
      <c r="A302" s="81"/>
      <c r="B302" s="80" t="s">
        <v>149</v>
      </c>
      <c r="C302" s="81">
        <f t="shared" ref="C302:AH302" si="151">C14/1000</f>
        <v>1.5606750037906308E-4</v>
      </c>
      <c r="D302" s="81">
        <f t="shared" si="151"/>
        <v>1.9504856112476671E-4</v>
      </c>
      <c r="E302" s="81">
        <f t="shared" si="151"/>
        <v>1.9504856112476671E-4</v>
      </c>
      <c r="F302" s="81">
        <f t="shared" si="151"/>
        <v>1.9504856112476671E-4</v>
      </c>
      <c r="G302" s="81">
        <f t="shared" si="151"/>
        <v>1.9504856112476671E-4</v>
      </c>
      <c r="H302" s="81">
        <f t="shared" si="151"/>
        <v>1.9504856112476671E-4</v>
      </c>
      <c r="I302" s="81">
        <f t="shared" si="151"/>
        <v>1.9504856112476671E-4</v>
      </c>
      <c r="J302" s="81">
        <f t="shared" si="151"/>
        <v>1.9504856112476671E-4</v>
      </c>
      <c r="K302" s="81">
        <f t="shared" si="151"/>
        <v>1.9504856112476671E-4</v>
      </c>
      <c r="L302" s="81">
        <f t="shared" si="151"/>
        <v>1.9504856112476671E-4</v>
      </c>
      <c r="M302" s="81">
        <f t="shared" si="151"/>
        <v>1.9504856112476671E-4</v>
      </c>
      <c r="N302" s="81">
        <f t="shared" si="151"/>
        <v>1.9504856112476671E-4</v>
      </c>
      <c r="O302" s="81">
        <f t="shared" si="151"/>
        <v>1.9504856112476671E-4</v>
      </c>
      <c r="P302" s="81">
        <f t="shared" si="151"/>
        <v>1.9504856112476671E-4</v>
      </c>
      <c r="Q302" s="81">
        <f t="shared" si="151"/>
        <v>1.9504856112476671E-4</v>
      </c>
      <c r="R302" s="81">
        <f t="shared" si="151"/>
        <v>1.9504856112476671E-4</v>
      </c>
      <c r="S302" s="81">
        <f t="shared" si="151"/>
        <v>1.9504856112476671E-4</v>
      </c>
      <c r="T302" s="81">
        <f t="shared" si="151"/>
        <v>1.9504856112476671E-4</v>
      </c>
      <c r="U302" s="81">
        <f t="shared" si="151"/>
        <v>1.9504856112476671E-4</v>
      </c>
      <c r="V302" s="81">
        <f t="shared" si="151"/>
        <v>1.9504856112476671E-4</v>
      </c>
      <c r="W302" s="81">
        <f t="shared" si="151"/>
        <v>1.9504856112476671E-4</v>
      </c>
      <c r="X302" s="81">
        <f t="shared" si="151"/>
        <v>1.9504856112476671E-4</v>
      </c>
      <c r="Y302" s="81">
        <f t="shared" si="151"/>
        <v>1.9504856112476671E-4</v>
      </c>
      <c r="Z302" s="81">
        <f t="shared" si="151"/>
        <v>1.9504856112476671E-4</v>
      </c>
      <c r="AA302" s="81">
        <f t="shared" si="151"/>
        <v>1.9504856112476671E-4</v>
      </c>
      <c r="AB302" s="81">
        <f t="shared" si="151"/>
        <v>1.9504856112476671E-4</v>
      </c>
      <c r="AC302" s="81">
        <f t="shared" si="151"/>
        <v>1.9504856112476671E-4</v>
      </c>
      <c r="AD302" s="81">
        <f t="shared" si="151"/>
        <v>1.9504856112476671E-4</v>
      </c>
      <c r="AE302" s="81">
        <f t="shared" si="151"/>
        <v>1.9504856112476671E-4</v>
      </c>
      <c r="AF302" s="81">
        <f t="shared" si="151"/>
        <v>1.9504856112476671E-4</v>
      </c>
      <c r="AG302" s="81">
        <f t="shared" si="151"/>
        <v>1.9504856112476671E-4</v>
      </c>
      <c r="AH302" s="81">
        <f t="shared" si="151"/>
        <v>1.9504856112476671E-4</v>
      </c>
      <c r="AI302" s="81">
        <f t="shared" ref="AI302:AZ302" si="152">AI14/1000</f>
        <v>1.9504856112476671E-4</v>
      </c>
      <c r="AJ302" s="81">
        <f t="shared" si="152"/>
        <v>1.9504856112476671E-4</v>
      </c>
      <c r="AK302" s="81">
        <f t="shared" si="152"/>
        <v>1.9504856112476671E-4</v>
      </c>
      <c r="AL302" s="81">
        <f t="shared" si="152"/>
        <v>1.9504856112476671E-4</v>
      </c>
      <c r="AM302" s="81">
        <f t="shared" si="152"/>
        <v>1.9504856112476671E-4</v>
      </c>
      <c r="AN302" s="81">
        <f t="shared" si="152"/>
        <v>1.9504856112476671E-4</v>
      </c>
      <c r="AO302" s="81">
        <f t="shared" si="152"/>
        <v>1.9504856112476671E-4</v>
      </c>
      <c r="AP302" s="81">
        <f t="shared" si="152"/>
        <v>1.9504856112476671E-4</v>
      </c>
      <c r="AQ302" s="81">
        <f t="shared" si="152"/>
        <v>1.9504856112476671E-4</v>
      </c>
      <c r="AR302" s="81">
        <f t="shared" si="152"/>
        <v>1.9504856112476671E-4</v>
      </c>
      <c r="AS302" s="81">
        <f t="shared" si="152"/>
        <v>1.9504856112476671E-4</v>
      </c>
      <c r="AT302" s="81">
        <f t="shared" si="152"/>
        <v>1.9504856112476671E-4</v>
      </c>
      <c r="AU302" s="81">
        <f t="shared" si="152"/>
        <v>1.9504856112476671E-4</v>
      </c>
      <c r="AV302" s="81">
        <f t="shared" si="152"/>
        <v>1.9504856112476671E-4</v>
      </c>
      <c r="AW302" s="81">
        <f t="shared" si="152"/>
        <v>1.9504856112476671E-4</v>
      </c>
      <c r="AX302" s="81">
        <f t="shared" si="152"/>
        <v>1.9504856112476671E-4</v>
      </c>
      <c r="AY302" s="81">
        <f t="shared" si="152"/>
        <v>1.5606750037906308E-4</v>
      </c>
      <c r="AZ302" s="81">
        <f t="shared" si="152"/>
        <v>1.9504856112476671E-4</v>
      </c>
    </row>
    <row r="303" spans="1:52" x14ac:dyDescent="0.25">
      <c r="A303" s="81"/>
      <c r="B303" s="80" t="s">
        <v>147</v>
      </c>
      <c r="C303" s="81">
        <f t="shared" ref="C303:AH303" si="153">C110</f>
        <v>4.3449999999999998</v>
      </c>
      <c r="D303" s="81">
        <f t="shared" si="153"/>
        <v>4.3819999999999997</v>
      </c>
      <c r="E303" s="81">
        <f t="shared" si="153"/>
        <v>4.3819999999999997</v>
      </c>
      <c r="F303" s="81">
        <f t="shared" si="153"/>
        <v>4.3819999999999997</v>
      </c>
      <c r="G303" s="81">
        <f t="shared" si="153"/>
        <v>4.3819999999999997</v>
      </c>
      <c r="H303" s="81">
        <f t="shared" si="153"/>
        <v>4.3819999999999997</v>
      </c>
      <c r="I303" s="81">
        <f t="shared" si="153"/>
        <v>4.3819999999999997</v>
      </c>
      <c r="J303" s="81">
        <f t="shared" si="153"/>
        <v>4.3819999999999997</v>
      </c>
      <c r="K303" s="81">
        <f t="shared" si="153"/>
        <v>4.3819999999999997</v>
      </c>
      <c r="L303" s="81">
        <f t="shared" si="153"/>
        <v>4.3819999999999997</v>
      </c>
      <c r="M303" s="81">
        <f t="shared" si="153"/>
        <v>4.3819999999999997</v>
      </c>
      <c r="N303" s="81">
        <f t="shared" si="153"/>
        <v>4.3819999999999997</v>
      </c>
      <c r="O303" s="81">
        <f t="shared" si="153"/>
        <v>4.3819999999999997</v>
      </c>
      <c r="P303" s="81">
        <f t="shared" si="153"/>
        <v>4.3819999999999997</v>
      </c>
      <c r="Q303" s="81">
        <f t="shared" si="153"/>
        <v>4.3819999999999997</v>
      </c>
      <c r="R303" s="81">
        <f t="shared" si="153"/>
        <v>4.3819999999999997</v>
      </c>
      <c r="S303" s="81">
        <f t="shared" si="153"/>
        <v>4.3819999999999997</v>
      </c>
      <c r="T303" s="81">
        <f t="shared" si="153"/>
        <v>4.3819999999999997</v>
      </c>
      <c r="U303" s="81">
        <f t="shared" si="153"/>
        <v>4.3819999999999997</v>
      </c>
      <c r="V303" s="81">
        <f t="shared" si="153"/>
        <v>4.3819999999999997</v>
      </c>
      <c r="W303" s="81">
        <f t="shared" si="153"/>
        <v>4.3819999999999997</v>
      </c>
      <c r="X303" s="81">
        <f t="shared" si="153"/>
        <v>4.3819999999999997</v>
      </c>
      <c r="Y303" s="81">
        <f t="shared" si="153"/>
        <v>4.3819999999999997</v>
      </c>
      <c r="Z303" s="81">
        <f t="shared" si="153"/>
        <v>4.3819999999999997</v>
      </c>
      <c r="AA303" s="81">
        <f t="shared" si="153"/>
        <v>4.3819999999999997</v>
      </c>
      <c r="AB303" s="81">
        <f t="shared" si="153"/>
        <v>4.3819999999999997</v>
      </c>
      <c r="AC303" s="81">
        <f t="shared" si="153"/>
        <v>4.3819999999999997</v>
      </c>
      <c r="AD303" s="81">
        <f t="shared" si="153"/>
        <v>4.3819999999999997</v>
      </c>
      <c r="AE303" s="81">
        <f t="shared" si="153"/>
        <v>4.3819999999999997</v>
      </c>
      <c r="AF303" s="81">
        <f t="shared" si="153"/>
        <v>4.3819999999999997</v>
      </c>
      <c r="AG303" s="81">
        <f t="shared" si="153"/>
        <v>4.3819999999999997</v>
      </c>
      <c r="AH303" s="81">
        <f t="shared" si="153"/>
        <v>4.3819999999999997</v>
      </c>
      <c r="AI303" s="81">
        <f t="shared" ref="AI303:AZ303" si="154">AI110</f>
        <v>4.3819999999999997</v>
      </c>
      <c r="AJ303" s="81">
        <f t="shared" si="154"/>
        <v>4.3819999999999997</v>
      </c>
      <c r="AK303" s="81">
        <f t="shared" si="154"/>
        <v>4.3819999999999997</v>
      </c>
      <c r="AL303" s="81">
        <f t="shared" si="154"/>
        <v>4.3819999999999997</v>
      </c>
      <c r="AM303" s="81">
        <f t="shared" si="154"/>
        <v>4.3819999999999997</v>
      </c>
      <c r="AN303" s="81">
        <f t="shared" si="154"/>
        <v>4.3819999999999997</v>
      </c>
      <c r="AO303" s="81">
        <f t="shared" si="154"/>
        <v>4.3819999999999997</v>
      </c>
      <c r="AP303" s="81">
        <f t="shared" si="154"/>
        <v>4.3819999999999997</v>
      </c>
      <c r="AQ303" s="81">
        <f t="shared" si="154"/>
        <v>4.3819999999999997</v>
      </c>
      <c r="AR303" s="81">
        <f t="shared" si="154"/>
        <v>4.3819999999999997</v>
      </c>
      <c r="AS303" s="81">
        <f t="shared" si="154"/>
        <v>4.3819999999999997</v>
      </c>
      <c r="AT303" s="81">
        <f t="shared" si="154"/>
        <v>4.3819999999999997</v>
      </c>
      <c r="AU303" s="81">
        <f t="shared" si="154"/>
        <v>4.3819999999999997</v>
      </c>
      <c r="AV303" s="81">
        <f t="shared" si="154"/>
        <v>4.3819999999999997</v>
      </c>
      <c r="AW303" s="81">
        <f t="shared" si="154"/>
        <v>4.3819999999999997</v>
      </c>
      <c r="AX303" s="81">
        <f t="shared" si="154"/>
        <v>4.3819999999999997</v>
      </c>
      <c r="AY303" s="81">
        <f t="shared" si="154"/>
        <v>4.3449999999999998</v>
      </c>
      <c r="AZ303" s="81">
        <f t="shared" si="154"/>
        <v>4.3819999999999997</v>
      </c>
    </row>
    <row r="304" spans="1:52" x14ac:dyDescent="0.25">
      <c r="A304" s="79"/>
      <c r="B304" s="80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</row>
    <row r="305" spans="1:52" x14ac:dyDescent="0.25">
      <c r="A305" s="81"/>
      <c r="B305" s="80" t="s">
        <v>150</v>
      </c>
      <c r="C305" s="81">
        <f t="shared" ref="C305:AH305" si="155">EXP(C302/C303)</f>
        <v>1.0000359195174446</v>
      </c>
      <c r="D305" s="81">
        <f t="shared" si="155"/>
        <v>1.0000445123008039</v>
      </c>
      <c r="E305" s="81">
        <f t="shared" si="155"/>
        <v>1.0000445123008039</v>
      </c>
      <c r="F305" s="81">
        <f t="shared" si="155"/>
        <v>1.0000445123008039</v>
      </c>
      <c r="G305" s="81">
        <f t="shared" si="155"/>
        <v>1.0000445123008039</v>
      </c>
      <c r="H305" s="81">
        <f t="shared" si="155"/>
        <v>1.0000445123008039</v>
      </c>
      <c r="I305" s="81">
        <f t="shared" si="155"/>
        <v>1.0000445123008039</v>
      </c>
      <c r="J305" s="81">
        <f t="shared" si="155"/>
        <v>1.0000445123008039</v>
      </c>
      <c r="K305" s="81">
        <f t="shared" si="155"/>
        <v>1.0000445123008039</v>
      </c>
      <c r="L305" s="81">
        <f t="shared" si="155"/>
        <v>1.0000445123008039</v>
      </c>
      <c r="M305" s="81">
        <f t="shared" si="155"/>
        <v>1.0000445123008039</v>
      </c>
      <c r="N305" s="81">
        <f t="shared" si="155"/>
        <v>1.0000445123008039</v>
      </c>
      <c r="O305" s="81">
        <f t="shared" si="155"/>
        <v>1.0000445123008039</v>
      </c>
      <c r="P305" s="81">
        <f t="shared" si="155"/>
        <v>1.0000445123008039</v>
      </c>
      <c r="Q305" s="81">
        <f t="shared" si="155"/>
        <v>1.0000445123008039</v>
      </c>
      <c r="R305" s="81">
        <f t="shared" si="155"/>
        <v>1.0000445123008039</v>
      </c>
      <c r="S305" s="81">
        <f t="shared" si="155"/>
        <v>1.0000445123008039</v>
      </c>
      <c r="T305" s="81">
        <f t="shared" si="155"/>
        <v>1.0000445123008039</v>
      </c>
      <c r="U305" s="81">
        <f t="shared" si="155"/>
        <v>1.0000445123008039</v>
      </c>
      <c r="V305" s="81">
        <f t="shared" si="155"/>
        <v>1.0000445123008039</v>
      </c>
      <c r="W305" s="81">
        <f t="shared" si="155"/>
        <v>1.0000445123008039</v>
      </c>
      <c r="X305" s="81">
        <f t="shared" si="155"/>
        <v>1.0000445123008039</v>
      </c>
      <c r="Y305" s="81">
        <f t="shared" si="155"/>
        <v>1.0000445123008039</v>
      </c>
      <c r="Z305" s="81">
        <f t="shared" si="155"/>
        <v>1.0000445123008039</v>
      </c>
      <c r="AA305" s="81">
        <f t="shared" si="155"/>
        <v>1.0000445123008039</v>
      </c>
      <c r="AB305" s="81">
        <f t="shared" si="155"/>
        <v>1.0000445123008039</v>
      </c>
      <c r="AC305" s="81">
        <f t="shared" si="155"/>
        <v>1.0000445123008039</v>
      </c>
      <c r="AD305" s="81">
        <f t="shared" si="155"/>
        <v>1.0000445123008039</v>
      </c>
      <c r="AE305" s="81">
        <f t="shared" si="155"/>
        <v>1.0000445123008039</v>
      </c>
      <c r="AF305" s="81">
        <f t="shared" si="155"/>
        <v>1.0000445123008039</v>
      </c>
      <c r="AG305" s="81">
        <f t="shared" si="155"/>
        <v>1.0000445123008039</v>
      </c>
      <c r="AH305" s="81">
        <f t="shared" si="155"/>
        <v>1.0000445123008039</v>
      </c>
      <c r="AI305" s="81">
        <f t="shared" ref="AI305:AZ305" si="156">EXP(AI302/AI303)</f>
        <v>1.0000445123008039</v>
      </c>
      <c r="AJ305" s="81">
        <f t="shared" si="156"/>
        <v>1.0000445123008039</v>
      </c>
      <c r="AK305" s="81">
        <f t="shared" si="156"/>
        <v>1.0000445123008039</v>
      </c>
      <c r="AL305" s="81">
        <f t="shared" si="156"/>
        <v>1.0000445123008039</v>
      </c>
      <c r="AM305" s="81">
        <f t="shared" si="156"/>
        <v>1.0000445123008039</v>
      </c>
      <c r="AN305" s="81">
        <f t="shared" si="156"/>
        <v>1.0000445123008039</v>
      </c>
      <c r="AO305" s="81">
        <f t="shared" si="156"/>
        <v>1.0000445123008039</v>
      </c>
      <c r="AP305" s="81">
        <f t="shared" si="156"/>
        <v>1.0000445123008039</v>
      </c>
      <c r="AQ305" s="81">
        <f t="shared" si="156"/>
        <v>1.0000445123008039</v>
      </c>
      <c r="AR305" s="81">
        <f t="shared" si="156"/>
        <v>1.0000445123008039</v>
      </c>
      <c r="AS305" s="81">
        <f t="shared" si="156"/>
        <v>1.0000445123008039</v>
      </c>
      <c r="AT305" s="81">
        <f t="shared" si="156"/>
        <v>1.0000445123008039</v>
      </c>
      <c r="AU305" s="81">
        <f t="shared" si="156"/>
        <v>1.0000445123008039</v>
      </c>
      <c r="AV305" s="81">
        <f t="shared" si="156"/>
        <v>1.0000445123008039</v>
      </c>
      <c r="AW305" s="81">
        <f t="shared" si="156"/>
        <v>1.0000445123008039</v>
      </c>
      <c r="AX305" s="81">
        <f t="shared" si="156"/>
        <v>1.0000445123008039</v>
      </c>
      <c r="AY305" s="81">
        <f t="shared" si="156"/>
        <v>1.0000359195174446</v>
      </c>
      <c r="AZ305" s="81">
        <f t="shared" si="156"/>
        <v>1.0000445123008039</v>
      </c>
    </row>
    <row r="306" spans="1:52" x14ac:dyDescent="0.25">
      <c r="A306" s="81"/>
      <c r="B306" s="80" t="s">
        <v>80</v>
      </c>
      <c r="C306" s="81">
        <f t="shared" ref="C306:AH306" si="157">C300</f>
        <v>0.38</v>
      </c>
      <c r="D306" s="81">
        <f t="shared" si="157"/>
        <v>0.4</v>
      </c>
      <c r="E306" s="81">
        <f t="shared" si="157"/>
        <v>0.4</v>
      </c>
      <c r="F306" s="81">
        <f t="shared" si="157"/>
        <v>0.4</v>
      </c>
      <c r="G306" s="81">
        <f t="shared" si="157"/>
        <v>0.4</v>
      </c>
      <c r="H306" s="81">
        <f t="shared" si="157"/>
        <v>0.4</v>
      </c>
      <c r="I306" s="81">
        <f t="shared" si="157"/>
        <v>0.4</v>
      </c>
      <c r="J306" s="81">
        <f t="shared" si="157"/>
        <v>0.4</v>
      </c>
      <c r="K306" s="81">
        <f t="shared" si="157"/>
        <v>0.4</v>
      </c>
      <c r="L306" s="81">
        <f t="shared" si="157"/>
        <v>0.4</v>
      </c>
      <c r="M306" s="81">
        <f t="shared" si="157"/>
        <v>0.4</v>
      </c>
      <c r="N306" s="81">
        <f t="shared" si="157"/>
        <v>0.4</v>
      </c>
      <c r="O306" s="81">
        <f t="shared" si="157"/>
        <v>0.4</v>
      </c>
      <c r="P306" s="81">
        <f t="shared" si="157"/>
        <v>0.4</v>
      </c>
      <c r="Q306" s="81">
        <f t="shared" si="157"/>
        <v>0.4</v>
      </c>
      <c r="R306" s="81">
        <f t="shared" si="157"/>
        <v>0.4</v>
      </c>
      <c r="S306" s="81">
        <f t="shared" si="157"/>
        <v>0.4</v>
      </c>
      <c r="T306" s="81">
        <f t="shared" si="157"/>
        <v>0.4</v>
      </c>
      <c r="U306" s="81">
        <f t="shared" si="157"/>
        <v>0.4</v>
      </c>
      <c r="V306" s="81">
        <f t="shared" si="157"/>
        <v>0.4</v>
      </c>
      <c r="W306" s="81">
        <f t="shared" si="157"/>
        <v>0.4</v>
      </c>
      <c r="X306" s="81">
        <f t="shared" si="157"/>
        <v>0.4</v>
      </c>
      <c r="Y306" s="81">
        <f t="shared" si="157"/>
        <v>0.4</v>
      </c>
      <c r="Z306" s="81">
        <f t="shared" si="157"/>
        <v>0.4</v>
      </c>
      <c r="AA306" s="81">
        <f t="shared" si="157"/>
        <v>0.4</v>
      </c>
      <c r="AB306" s="81">
        <f t="shared" si="157"/>
        <v>0.4</v>
      </c>
      <c r="AC306" s="81">
        <f t="shared" si="157"/>
        <v>0.4</v>
      </c>
      <c r="AD306" s="81">
        <f t="shared" si="157"/>
        <v>0.4</v>
      </c>
      <c r="AE306" s="81">
        <f t="shared" si="157"/>
        <v>0.4</v>
      </c>
      <c r="AF306" s="81">
        <f t="shared" si="157"/>
        <v>0.4</v>
      </c>
      <c r="AG306" s="81">
        <f t="shared" si="157"/>
        <v>0.4</v>
      </c>
      <c r="AH306" s="81">
        <f t="shared" si="157"/>
        <v>0.4</v>
      </c>
      <c r="AI306" s="81">
        <f t="shared" ref="AI306:AZ306" si="158">AI300</f>
        <v>0.4</v>
      </c>
      <c r="AJ306" s="81">
        <f t="shared" si="158"/>
        <v>0.4</v>
      </c>
      <c r="AK306" s="81">
        <f t="shared" si="158"/>
        <v>0.4</v>
      </c>
      <c r="AL306" s="81">
        <f t="shared" si="158"/>
        <v>0.4</v>
      </c>
      <c r="AM306" s="81">
        <f t="shared" si="158"/>
        <v>0.4</v>
      </c>
      <c r="AN306" s="81">
        <f t="shared" si="158"/>
        <v>0.4</v>
      </c>
      <c r="AO306" s="81">
        <f t="shared" si="158"/>
        <v>0.4</v>
      </c>
      <c r="AP306" s="81">
        <f t="shared" si="158"/>
        <v>0.4</v>
      </c>
      <c r="AQ306" s="81">
        <f t="shared" si="158"/>
        <v>0.4</v>
      </c>
      <c r="AR306" s="81">
        <f t="shared" si="158"/>
        <v>0.4</v>
      </c>
      <c r="AS306" s="81">
        <f t="shared" si="158"/>
        <v>0.4</v>
      </c>
      <c r="AT306" s="81">
        <f t="shared" si="158"/>
        <v>0.4</v>
      </c>
      <c r="AU306" s="81">
        <f t="shared" si="158"/>
        <v>0.4</v>
      </c>
      <c r="AV306" s="81">
        <f t="shared" si="158"/>
        <v>0.4</v>
      </c>
      <c r="AW306" s="81">
        <f t="shared" si="158"/>
        <v>0.4</v>
      </c>
      <c r="AX306" s="81">
        <f t="shared" si="158"/>
        <v>0.4</v>
      </c>
      <c r="AY306" s="81">
        <f t="shared" si="158"/>
        <v>0.38</v>
      </c>
      <c r="AZ306" s="81">
        <f t="shared" si="158"/>
        <v>0.4</v>
      </c>
    </row>
    <row r="307" spans="1:52" x14ac:dyDescent="0.25">
      <c r="A307" s="81"/>
      <c r="B307" s="80" t="s">
        <v>148</v>
      </c>
      <c r="C307" s="81">
        <f t="shared" ref="C307:AH307" si="159">C205</f>
        <v>0.56000000000000005</v>
      </c>
      <c r="D307" s="81">
        <f t="shared" si="159"/>
        <v>0.52900000000000003</v>
      </c>
      <c r="E307" s="81">
        <f t="shared" si="159"/>
        <v>0.52900000000000003</v>
      </c>
      <c r="F307" s="81">
        <f t="shared" si="159"/>
        <v>0.52900000000000003</v>
      </c>
      <c r="G307" s="81">
        <f t="shared" si="159"/>
        <v>0.52900000000000003</v>
      </c>
      <c r="H307" s="81">
        <f t="shared" si="159"/>
        <v>0.52900000000000003</v>
      </c>
      <c r="I307" s="81">
        <f t="shared" si="159"/>
        <v>0.52900000000000003</v>
      </c>
      <c r="J307" s="81">
        <f t="shared" si="159"/>
        <v>0.52900000000000003</v>
      </c>
      <c r="K307" s="81">
        <f t="shared" si="159"/>
        <v>0.52900000000000003</v>
      </c>
      <c r="L307" s="81">
        <f t="shared" si="159"/>
        <v>0.52900000000000003</v>
      </c>
      <c r="M307" s="81">
        <f t="shared" si="159"/>
        <v>0.52900000000000003</v>
      </c>
      <c r="N307" s="81">
        <f t="shared" si="159"/>
        <v>0.52900000000000003</v>
      </c>
      <c r="O307" s="81">
        <f t="shared" si="159"/>
        <v>0.52900000000000003</v>
      </c>
      <c r="P307" s="81">
        <f t="shared" si="159"/>
        <v>0.52900000000000003</v>
      </c>
      <c r="Q307" s="81">
        <f t="shared" si="159"/>
        <v>0.52900000000000003</v>
      </c>
      <c r="R307" s="81">
        <f t="shared" si="159"/>
        <v>0.52900000000000003</v>
      </c>
      <c r="S307" s="81">
        <f t="shared" si="159"/>
        <v>0.52900000000000003</v>
      </c>
      <c r="T307" s="81">
        <f t="shared" si="159"/>
        <v>0.52900000000000003</v>
      </c>
      <c r="U307" s="81">
        <f t="shared" si="159"/>
        <v>0.52900000000000003</v>
      </c>
      <c r="V307" s="81">
        <f t="shared" si="159"/>
        <v>0.52900000000000003</v>
      </c>
      <c r="W307" s="81">
        <f t="shared" si="159"/>
        <v>0.52900000000000003</v>
      </c>
      <c r="X307" s="81">
        <f t="shared" si="159"/>
        <v>0.52900000000000003</v>
      </c>
      <c r="Y307" s="81">
        <f t="shared" si="159"/>
        <v>0.52900000000000003</v>
      </c>
      <c r="Z307" s="81">
        <f t="shared" si="159"/>
        <v>0.52900000000000003</v>
      </c>
      <c r="AA307" s="81">
        <f t="shared" si="159"/>
        <v>0.52900000000000003</v>
      </c>
      <c r="AB307" s="81">
        <f t="shared" si="159"/>
        <v>0.52900000000000003</v>
      </c>
      <c r="AC307" s="81">
        <f t="shared" si="159"/>
        <v>0.52900000000000003</v>
      </c>
      <c r="AD307" s="81">
        <f t="shared" si="159"/>
        <v>0.52900000000000003</v>
      </c>
      <c r="AE307" s="81">
        <f t="shared" si="159"/>
        <v>0.52900000000000003</v>
      </c>
      <c r="AF307" s="81">
        <f t="shared" si="159"/>
        <v>0.52900000000000003</v>
      </c>
      <c r="AG307" s="81">
        <f t="shared" si="159"/>
        <v>0.52900000000000003</v>
      </c>
      <c r="AH307" s="81">
        <f t="shared" si="159"/>
        <v>0.52900000000000003</v>
      </c>
      <c r="AI307" s="81">
        <f t="shared" ref="AI307:AZ307" si="160">AI205</f>
        <v>0.52900000000000003</v>
      </c>
      <c r="AJ307" s="81">
        <f t="shared" si="160"/>
        <v>0.52900000000000003</v>
      </c>
      <c r="AK307" s="81">
        <f t="shared" si="160"/>
        <v>0.52900000000000003</v>
      </c>
      <c r="AL307" s="81">
        <f t="shared" si="160"/>
        <v>0.52900000000000003</v>
      </c>
      <c r="AM307" s="81">
        <f t="shared" si="160"/>
        <v>0.52900000000000003</v>
      </c>
      <c r="AN307" s="81">
        <f t="shared" si="160"/>
        <v>0.52900000000000003</v>
      </c>
      <c r="AO307" s="81">
        <f t="shared" si="160"/>
        <v>0.52900000000000003</v>
      </c>
      <c r="AP307" s="81">
        <f t="shared" si="160"/>
        <v>0.52900000000000003</v>
      </c>
      <c r="AQ307" s="81">
        <f t="shared" si="160"/>
        <v>0.52900000000000003</v>
      </c>
      <c r="AR307" s="81">
        <f t="shared" si="160"/>
        <v>0.52900000000000003</v>
      </c>
      <c r="AS307" s="81">
        <f t="shared" si="160"/>
        <v>0.52900000000000003</v>
      </c>
      <c r="AT307" s="81">
        <f t="shared" si="160"/>
        <v>0.52900000000000003</v>
      </c>
      <c r="AU307" s="81">
        <f t="shared" si="160"/>
        <v>0.52900000000000003</v>
      </c>
      <c r="AV307" s="81">
        <f t="shared" si="160"/>
        <v>0.52900000000000003</v>
      </c>
      <c r="AW307" s="81">
        <f t="shared" si="160"/>
        <v>0.52900000000000003</v>
      </c>
      <c r="AX307" s="81">
        <f t="shared" si="160"/>
        <v>0.52900000000000003</v>
      </c>
      <c r="AY307" s="81">
        <f t="shared" si="160"/>
        <v>0.56000000000000005</v>
      </c>
      <c r="AZ307" s="81">
        <f t="shared" si="160"/>
        <v>0.52900000000000003</v>
      </c>
    </row>
    <row r="308" spans="1:52" x14ac:dyDescent="0.25">
      <c r="A308" s="79"/>
      <c r="B308" s="80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</row>
    <row r="309" spans="1:52" x14ac:dyDescent="0.25">
      <c r="A309" s="81"/>
      <c r="B309" s="80" t="s">
        <v>151</v>
      </c>
      <c r="C309" s="81">
        <f t="shared" ref="C309:AH309" si="161">(C306+C307*EXP(C302/C303))</f>
        <v>0.940020114929769</v>
      </c>
      <c r="D309" s="81">
        <f t="shared" si="161"/>
        <v>0.92902354700712531</v>
      </c>
      <c r="E309" s="81">
        <f t="shared" si="161"/>
        <v>0.92902354700712531</v>
      </c>
      <c r="F309" s="81">
        <f t="shared" si="161"/>
        <v>0.92902354700712531</v>
      </c>
      <c r="G309" s="81">
        <f t="shared" si="161"/>
        <v>0.92902354700712531</v>
      </c>
      <c r="H309" s="81">
        <f t="shared" si="161"/>
        <v>0.92902354700712531</v>
      </c>
      <c r="I309" s="81">
        <f t="shared" si="161"/>
        <v>0.92902354700712531</v>
      </c>
      <c r="J309" s="81">
        <f t="shared" si="161"/>
        <v>0.92902354700712531</v>
      </c>
      <c r="K309" s="81">
        <f t="shared" si="161"/>
        <v>0.92902354700712531</v>
      </c>
      <c r="L309" s="81">
        <f t="shared" si="161"/>
        <v>0.92902354700712531</v>
      </c>
      <c r="M309" s="81">
        <f t="shared" si="161"/>
        <v>0.92902354700712531</v>
      </c>
      <c r="N309" s="81">
        <f t="shared" si="161"/>
        <v>0.92902354700712531</v>
      </c>
      <c r="O309" s="81">
        <f t="shared" si="161"/>
        <v>0.92902354700712531</v>
      </c>
      <c r="P309" s="81">
        <f t="shared" si="161"/>
        <v>0.92902354700712531</v>
      </c>
      <c r="Q309" s="81">
        <f t="shared" si="161"/>
        <v>0.92902354700712531</v>
      </c>
      <c r="R309" s="81">
        <f t="shared" si="161"/>
        <v>0.92902354700712531</v>
      </c>
      <c r="S309" s="81">
        <f t="shared" si="161"/>
        <v>0.92902354700712531</v>
      </c>
      <c r="T309" s="81">
        <f t="shared" si="161"/>
        <v>0.92902354700712531</v>
      </c>
      <c r="U309" s="81">
        <f t="shared" si="161"/>
        <v>0.92902354700712531</v>
      </c>
      <c r="V309" s="81">
        <f t="shared" si="161"/>
        <v>0.92902354700712531</v>
      </c>
      <c r="W309" s="81">
        <f t="shared" si="161"/>
        <v>0.92902354700712531</v>
      </c>
      <c r="X309" s="81">
        <f t="shared" si="161"/>
        <v>0.92902354700712531</v>
      </c>
      <c r="Y309" s="81">
        <f t="shared" si="161"/>
        <v>0.92902354700712531</v>
      </c>
      <c r="Z309" s="81">
        <f t="shared" si="161"/>
        <v>0.92902354700712531</v>
      </c>
      <c r="AA309" s="81">
        <f t="shared" si="161"/>
        <v>0.92902354700712531</v>
      </c>
      <c r="AB309" s="81">
        <f t="shared" si="161"/>
        <v>0.92902354700712531</v>
      </c>
      <c r="AC309" s="81">
        <f t="shared" si="161"/>
        <v>0.92902354700712531</v>
      </c>
      <c r="AD309" s="81">
        <f t="shared" si="161"/>
        <v>0.92902354700712531</v>
      </c>
      <c r="AE309" s="81">
        <f t="shared" si="161"/>
        <v>0.92902354700712531</v>
      </c>
      <c r="AF309" s="81">
        <f t="shared" si="161"/>
        <v>0.92902354700712531</v>
      </c>
      <c r="AG309" s="81">
        <f t="shared" si="161"/>
        <v>0.92902354700712531</v>
      </c>
      <c r="AH309" s="81">
        <f t="shared" si="161"/>
        <v>0.92902354700712531</v>
      </c>
      <c r="AI309" s="81">
        <f t="shared" ref="AI309:AZ309" si="162">(AI306+AI307*EXP(AI302/AI303))</f>
        <v>0.92902354700712531</v>
      </c>
      <c r="AJ309" s="81">
        <f t="shared" si="162"/>
        <v>0.92902354700712531</v>
      </c>
      <c r="AK309" s="81">
        <f t="shared" si="162"/>
        <v>0.92902354700712531</v>
      </c>
      <c r="AL309" s="81">
        <f t="shared" si="162"/>
        <v>0.92902354700712531</v>
      </c>
      <c r="AM309" s="81">
        <f t="shared" si="162"/>
        <v>0.92902354700712531</v>
      </c>
      <c r="AN309" s="81">
        <f t="shared" si="162"/>
        <v>0.92902354700712531</v>
      </c>
      <c r="AO309" s="81">
        <f t="shared" si="162"/>
        <v>0.92902354700712531</v>
      </c>
      <c r="AP309" s="81">
        <f t="shared" si="162"/>
        <v>0.92902354700712531</v>
      </c>
      <c r="AQ309" s="81">
        <f t="shared" si="162"/>
        <v>0.92902354700712531</v>
      </c>
      <c r="AR309" s="81">
        <f t="shared" si="162"/>
        <v>0.92902354700712531</v>
      </c>
      <c r="AS309" s="81">
        <f t="shared" si="162"/>
        <v>0.92902354700712531</v>
      </c>
      <c r="AT309" s="81">
        <f t="shared" si="162"/>
        <v>0.92902354700712531</v>
      </c>
      <c r="AU309" s="81">
        <f t="shared" si="162"/>
        <v>0.92902354700712531</v>
      </c>
      <c r="AV309" s="81">
        <f t="shared" si="162"/>
        <v>0.92902354700712531</v>
      </c>
      <c r="AW309" s="81">
        <f t="shared" si="162"/>
        <v>0.92902354700712531</v>
      </c>
      <c r="AX309" s="81">
        <f t="shared" si="162"/>
        <v>0.92902354700712531</v>
      </c>
      <c r="AY309" s="81">
        <f t="shared" si="162"/>
        <v>0.940020114929769</v>
      </c>
      <c r="AZ309" s="81">
        <f t="shared" si="162"/>
        <v>0.92902354700712531</v>
      </c>
    </row>
    <row r="310" spans="1:52" x14ac:dyDescent="0.25">
      <c r="A310" s="79"/>
      <c r="B310" s="80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</row>
    <row r="311" spans="1:52" x14ac:dyDescent="0.25">
      <c r="A311" s="87"/>
      <c r="B311" s="88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</row>
    <row r="312" spans="1:52" x14ac:dyDescent="0.25">
      <c r="A312" s="87"/>
      <c r="B312" s="88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</row>
    <row r="313" spans="1:52" x14ac:dyDescent="0.25">
      <c r="A313" s="87"/>
      <c r="B313" s="88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</row>
    <row r="314" spans="1:52" x14ac:dyDescent="0.25">
      <c r="A314" s="87"/>
      <c r="B314" s="88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</row>
    <row r="315" spans="1:52" x14ac:dyDescent="0.25">
      <c r="A315" s="87"/>
      <c r="B315" s="88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</row>
    <row r="316" spans="1:52" x14ac:dyDescent="0.25">
      <c r="A316" s="87"/>
      <c r="B316" s="88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</row>
    <row r="317" spans="1:52" x14ac:dyDescent="0.25">
      <c r="A317" s="87"/>
      <c r="B317" s="88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</row>
    <row r="318" spans="1:52" x14ac:dyDescent="0.25">
      <c r="A318" s="87"/>
      <c r="B318" s="88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</row>
    <row r="319" spans="1:52" x14ac:dyDescent="0.25">
      <c r="A319" s="87"/>
      <c r="B319" s="88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</row>
    <row r="320" spans="1:52" x14ac:dyDescent="0.25">
      <c r="A320" s="87"/>
      <c r="B320" s="88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</row>
    <row r="321" spans="1:22" x14ac:dyDescent="0.25">
      <c r="A321" s="87"/>
      <c r="B321" s="88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</row>
    <row r="322" spans="1:22" x14ac:dyDescent="0.25">
      <c r="A322" s="87"/>
      <c r="B322" s="88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</row>
    <row r="323" spans="1:22" x14ac:dyDescent="0.25">
      <c r="A323" s="87"/>
      <c r="B323" s="88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</row>
    <row r="324" spans="1:22" x14ac:dyDescent="0.25">
      <c r="A324" s="87"/>
      <c r="B324" s="88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</row>
    <row r="325" spans="1:22" x14ac:dyDescent="0.25">
      <c r="A325" s="87"/>
      <c r="B325" s="88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</row>
    <row r="326" spans="1:22" x14ac:dyDescent="0.25">
      <c r="A326" s="87"/>
      <c r="B326" s="88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</row>
    <row r="327" spans="1:22" x14ac:dyDescent="0.25">
      <c r="A327" s="87"/>
      <c r="B327" s="88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</row>
    <row r="328" spans="1:22" x14ac:dyDescent="0.25">
      <c r="A328" s="87"/>
      <c r="B328" s="88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</row>
    <row r="329" spans="1:22" x14ac:dyDescent="0.25">
      <c r="A329" s="87"/>
      <c r="B329" s="88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</row>
    <row r="330" spans="1:22" x14ac:dyDescent="0.25">
      <c r="A330" s="87"/>
      <c r="B330" s="88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</row>
    <row r="331" spans="1:22" x14ac:dyDescent="0.25">
      <c r="A331" s="87"/>
      <c r="B331" s="88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</row>
    <row r="332" spans="1:22" x14ac:dyDescent="0.25">
      <c r="A332" s="87"/>
      <c r="B332" s="88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</row>
    <row r="333" spans="1:22" x14ac:dyDescent="0.25">
      <c r="A333" s="87"/>
      <c r="B333" s="88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</row>
    <row r="334" spans="1:22" x14ac:dyDescent="0.25">
      <c r="A334" s="87"/>
      <c r="B334" s="88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</row>
    <row r="335" spans="1:22" x14ac:dyDescent="0.25">
      <c r="A335" s="87"/>
      <c r="B335" s="88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</row>
    <row r="336" spans="1:22" x14ac:dyDescent="0.25">
      <c r="A336" s="87"/>
      <c r="B336" s="88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</row>
    <row r="337" spans="1:22" x14ac:dyDescent="0.25">
      <c r="A337" s="87"/>
      <c r="B337" s="88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</row>
    <row r="338" spans="1:22" x14ac:dyDescent="0.25">
      <c r="A338" s="87"/>
      <c r="B338" s="88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</row>
    <row r="339" spans="1:22" x14ac:dyDescent="0.25">
      <c r="A339" s="87"/>
      <c r="B339" s="88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</row>
    <row r="340" spans="1:22" x14ac:dyDescent="0.25">
      <c r="A340" s="87"/>
      <c r="B340" s="88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</row>
    <row r="341" spans="1:22" x14ac:dyDescent="0.25">
      <c r="A341" s="87"/>
      <c r="B341" s="88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</row>
    <row r="342" spans="1:22" x14ac:dyDescent="0.25">
      <c r="A342" s="87"/>
      <c r="B342" s="88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</row>
    <row r="343" spans="1:22" x14ac:dyDescent="0.25">
      <c r="A343" s="87"/>
      <c r="B343" s="88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</row>
    <row r="344" spans="1:22" x14ac:dyDescent="0.25">
      <c r="A344" s="87"/>
      <c r="B344" s="88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</row>
    <row r="345" spans="1:22" x14ac:dyDescent="0.25">
      <c r="A345" s="87"/>
      <c r="B345" s="88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</row>
    <row r="346" spans="1:22" x14ac:dyDescent="0.25">
      <c r="A346" s="87"/>
      <c r="B346" s="88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</row>
    <row r="347" spans="1:22" x14ac:dyDescent="0.25">
      <c r="A347" s="87"/>
      <c r="B347" s="88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</row>
    <row r="348" spans="1:22" x14ac:dyDescent="0.25">
      <c r="A348" s="87"/>
      <c r="B348" s="88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</row>
    <row r="349" spans="1:22" x14ac:dyDescent="0.25">
      <c r="A349" s="87"/>
      <c r="B349" s="88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</row>
    <row r="350" spans="1:22" x14ac:dyDescent="0.25">
      <c r="A350" s="87"/>
      <c r="B350" s="88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</row>
    <row r="351" spans="1:22" x14ac:dyDescent="0.25">
      <c r="A351" s="87"/>
      <c r="B351" s="88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</row>
    <row r="352" spans="1:22" x14ac:dyDescent="0.25">
      <c r="A352" s="87"/>
      <c r="B352" s="88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</row>
    <row r="353" spans="1:22" x14ac:dyDescent="0.25">
      <c r="A353" s="87"/>
      <c r="B353" s="88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</row>
    <row r="354" spans="1:22" x14ac:dyDescent="0.25">
      <c r="A354" s="87"/>
      <c r="B354" s="88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</row>
    <row r="355" spans="1:22" x14ac:dyDescent="0.25">
      <c r="A355" s="87"/>
      <c r="B355" s="88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</row>
    <row r="356" spans="1:22" x14ac:dyDescent="0.25">
      <c r="A356" s="87"/>
      <c r="B356" s="88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</row>
    <row r="357" spans="1:22" x14ac:dyDescent="0.25">
      <c r="A357" s="87"/>
      <c r="B357" s="88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</row>
    <row r="358" spans="1:22" x14ac:dyDescent="0.25">
      <c r="A358" s="87"/>
      <c r="B358" s="88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</row>
    <row r="359" spans="1:22" x14ac:dyDescent="0.25">
      <c r="A359" s="87"/>
      <c r="B359" s="88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</row>
    <row r="360" spans="1:22" x14ac:dyDescent="0.25">
      <c r="A360" s="87"/>
      <c r="B360" s="88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</row>
    <row r="361" spans="1:22" x14ac:dyDescent="0.25">
      <c r="A361" s="87"/>
      <c r="B361" s="88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</row>
    <row r="362" spans="1:22" x14ac:dyDescent="0.25">
      <c r="A362" s="87"/>
      <c r="B362" s="88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</row>
    <row r="363" spans="1:22" x14ac:dyDescent="0.25">
      <c r="A363" s="87"/>
      <c r="B363" s="88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</row>
    <row r="364" spans="1:22" x14ac:dyDescent="0.25">
      <c r="A364" s="87"/>
      <c r="B364" s="88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</row>
    <row r="365" spans="1:22" x14ac:dyDescent="0.25">
      <c r="A365" s="87"/>
      <c r="B365" s="88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</row>
    <row r="366" spans="1:22" x14ac:dyDescent="0.25">
      <c r="A366" s="87"/>
      <c r="B366" s="88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</row>
    <row r="367" spans="1:22" x14ac:dyDescent="0.25">
      <c r="A367" s="87"/>
      <c r="B367" s="88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</row>
    <row r="368" spans="1:22" x14ac:dyDescent="0.25">
      <c r="A368" s="87"/>
      <c r="B368" s="88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</row>
    <row r="369" spans="1:22" x14ac:dyDescent="0.25">
      <c r="A369" s="87"/>
      <c r="B369" s="88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</row>
    <row r="370" spans="1:22" x14ac:dyDescent="0.25">
      <c r="A370" s="87"/>
      <c r="B370" s="88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</row>
    <row r="371" spans="1:22" x14ac:dyDescent="0.25">
      <c r="A371" s="87"/>
      <c r="B371" s="88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</row>
    <row r="372" spans="1:22" x14ac:dyDescent="0.25">
      <c r="A372" s="87"/>
      <c r="B372" s="88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</row>
    <row r="373" spans="1:22" x14ac:dyDescent="0.25">
      <c r="A373" s="87"/>
      <c r="B373" s="88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</row>
    <row r="374" spans="1:22" x14ac:dyDescent="0.25">
      <c r="A374" s="87"/>
      <c r="B374" s="88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</row>
    <row r="375" spans="1:22" x14ac:dyDescent="0.25">
      <c r="A375" s="87"/>
      <c r="B375" s="88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</row>
    <row r="376" spans="1:22" x14ac:dyDescent="0.25">
      <c r="A376" s="87"/>
      <c r="B376" s="88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</row>
    <row r="377" spans="1:22" x14ac:dyDescent="0.25">
      <c r="A377" s="87"/>
      <c r="B377" s="88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</row>
    <row r="378" spans="1:22" x14ac:dyDescent="0.25">
      <c r="A378" s="87"/>
      <c r="B378" s="88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</row>
    <row r="379" spans="1:22" x14ac:dyDescent="0.25">
      <c r="A379" s="87"/>
      <c r="B379" s="88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</row>
    <row r="380" spans="1:22" x14ac:dyDescent="0.25">
      <c r="A380" s="87"/>
      <c r="B380" s="88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</row>
    <row r="381" spans="1:22" x14ac:dyDescent="0.25">
      <c r="A381" s="87"/>
      <c r="B381" s="88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</row>
    <row r="382" spans="1:22" x14ac:dyDescent="0.25">
      <c r="A382" s="87"/>
      <c r="B382" s="88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</row>
    <row r="383" spans="1:22" x14ac:dyDescent="0.25">
      <c r="A383" s="87"/>
      <c r="B383" s="88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</row>
    <row r="384" spans="1:22" x14ac:dyDescent="0.25">
      <c r="A384" s="87"/>
      <c r="B384" s="88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</row>
    <row r="385" spans="1:22" x14ac:dyDescent="0.25">
      <c r="A385" s="87"/>
      <c r="B385" s="88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</row>
    <row r="386" spans="1:22" x14ac:dyDescent="0.25">
      <c r="A386" s="87"/>
      <c r="B386" s="88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</row>
    <row r="387" spans="1:22" x14ac:dyDescent="0.25">
      <c r="A387" s="87"/>
      <c r="B387" s="88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</row>
    <row r="388" spans="1:22" x14ac:dyDescent="0.25">
      <c r="A388" s="87"/>
      <c r="B388" s="88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</row>
    <row r="389" spans="1:22" x14ac:dyDescent="0.25">
      <c r="A389" s="87"/>
      <c r="B389" s="88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</row>
    <row r="390" spans="1:22" x14ac:dyDescent="0.25">
      <c r="A390" s="87"/>
      <c r="B390" s="88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</row>
    <row r="391" spans="1:22" x14ac:dyDescent="0.25">
      <c r="A391" s="87"/>
      <c r="B391" s="88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</row>
    <row r="392" spans="1:22" x14ac:dyDescent="0.25">
      <c r="A392" s="87"/>
      <c r="B392" s="88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</row>
    <row r="393" spans="1:22" x14ac:dyDescent="0.25">
      <c r="A393" s="87"/>
      <c r="B393" s="88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</row>
    <row r="394" spans="1:22" x14ac:dyDescent="0.25">
      <c r="A394" s="87"/>
      <c r="B394" s="88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</row>
    <row r="395" spans="1:22" x14ac:dyDescent="0.25">
      <c r="A395" s="87"/>
      <c r="B395" s="88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</row>
    <row r="396" spans="1:22" x14ac:dyDescent="0.25">
      <c r="A396" s="87"/>
      <c r="B396" s="88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</row>
    <row r="397" spans="1:22" x14ac:dyDescent="0.25">
      <c r="A397" s="87"/>
      <c r="B397" s="88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</row>
    <row r="398" spans="1:22" x14ac:dyDescent="0.25">
      <c r="A398" s="87"/>
      <c r="B398" s="88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</row>
    <row r="399" spans="1:22" x14ac:dyDescent="0.25">
      <c r="A399" s="87"/>
      <c r="B399" s="88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</row>
    <row r="400" spans="1:22" x14ac:dyDescent="0.25">
      <c r="A400" s="87"/>
      <c r="B400" s="88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</row>
    <row r="401" spans="1:22" x14ac:dyDescent="0.25">
      <c r="A401" s="87"/>
      <c r="B401" s="88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</row>
    <row r="402" spans="1:22" x14ac:dyDescent="0.25">
      <c r="A402" s="87"/>
      <c r="B402" s="88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</row>
    <row r="403" spans="1:22" x14ac:dyDescent="0.25">
      <c r="A403" s="87"/>
      <c r="B403" s="88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</row>
    <row r="404" spans="1:22" x14ac:dyDescent="0.25">
      <c r="A404" s="87"/>
      <c r="B404" s="88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</row>
    <row r="405" spans="1:22" x14ac:dyDescent="0.25">
      <c r="A405" s="87"/>
      <c r="B405" s="88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</row>
    <row r="406" spans="1:22" x14ac:dyDescent="0.25">
      <c r="A406" s="87"/>
      <c r="B406" s="88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</row>
    <row r="407" spans="1:22" x14ac:dyDescent="0.25">
      <c r="A407" s="87"/>
      <c r="B407" s="88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</row>
    <row r="408" spans="1:22" x14ac:dyDescent="0.25">
      <c r="A408" s="87"/>
      <c r="B408" s="88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</row>
    <row r="409" spans="1:22" x14ac:dyDescent="0.25">
      <c r="A409" s="87"/>
      <c r="B409" s="88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</row>
  </sheetData>
  <mergeCells count="1">
    <mergeCell ref="A1:A15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S29"/>
  <sheetViews>
    <sheetView zoomScaleNormal="100" workbookViewId="0">
      <selection activeCell="B3" sqref="B3:B20"/>
    </sheetView>
  </sheetViews>
  <sheetFormatPr defaultColWidth="11.5703125" defaultRowHeight="15" x14ac:dyDescent="0.25"/>
  <cols>
    <col min="1" max="1" width="9.28515625" customWidth="1"/>
    <col min="2" max="2" width="8.28515625" customWidth="1"/>
    <col min="3" max="3" width="6.85546875" customWidth="1"/>
    <col min="4" max="4" width="11.85546875" customWidth="1"/>
    <col min="5" max="5" width="13.140625" customWidth="1"/>
    <col min="6" max="6" width="10.85546875" customWidth="1"/>
    <col min="7" max="7" width="11.28515625" customWidth="1"/>
    <col min="8" max="8" width="3.140625" customWidth="1"/>
    <col min="9" max="9" width="15.28515625" customWidth="1"/>
    <col min="10" max="10" width="10.7109375" customWidth="1"/>
    <col min="11" max="11" width="13.140625" customWidth="1"/>
    <col min="13" max="13" width="3.140625" customWidth="1"/>
    <col min="14" max="14" width="11.7109375" customWidth="1"/>
    <col min="15" max="16" width="10" customWidth="1"/>
    <col min="17" max="17" width="3.140625" customWidth="1"/>
    <col min="18" max="18" width="14.28515625" customWidth="1"/>
    <col min="19" max="19" width="13.5703125" customWidth="1"/>
    <col min="20" max="64" width="8.7109375" customWidth="1"/>
  </cols>
  <sheetData>
    <row r="1" spans="1:19" ht="13.9" customHeight="1" x14ac:dyDescent="0.25">
      <c r="A1" s="202" t="s">
        <v>152</v>
      </c>
      <c r="B1" s="332" t="s">
        <v>153</v>
      </c>
      <c r="C1" s="332" t="s">
        <v>154</v>
      </c>
      <c r="D1" s="208" t="s">
        <v>155</v>
      </c>
      <c r="E1" s="209" t="s">
        <v>156</v>
      </c>
      <c r="F1" s="333" t="s">
        <v>157</v>
      </c>
      <c r="G1" s="334" t="s">
        <v>158</v>
      </c>
      <c r="H1" s="90"/>
      <c r="I1" s="328" t="s">
        <v>159</v>
      </c>
      <c r="J1" s="328"/>
      <c r="K1" s="328"/>
      <c r="L1" s="328"/>
      <c r="M1" s="91"/>
      <c r="N1" s="328" t="s">
        <v>160</v>
      </c>
      <c r="O1" s="328"/>
      <c r="P1" s="328"/>
      <c r="Q1" s="91"/>
      <c r="R1" s="274" t="s">
        <v>161</v>
      </c>
      <c r="S1" s="274"/>
    </row>
    <row r="2" spans="1:19" ht="15.75" thickBot="1" x14ac:dyDescent="0.3">
      <c r="A2" s="202" t="s">
        <v>162</v>
      </c>
      <c r="B2" s="332"/>
      <c r="C2" s="332"/>
      <c r="D2" s="210" t="s">
        <v>163</v>
      </c>
      <c r="E2" s="211" t="s">
        <v>163</v>
      </c>
      <c r="F2" s="333"/>
      <c r="G2" s="334"/>
      <c r="H2" s="92"/>
      <c r="I2" s="93" t="e">
        <f>SUM(G3,G4,G5,G7,G10,G12,G14,G17,G19)/SUM(F3,F4,F5,F7,F10,F12,F14,F17,F19)</f>
        <v>#DIV/0!</v>
      </c>
      <c r="J2" s="94" t="s">
        <v>164</v>
      </c>
      <c r="K2" s="95" t="e">
        <f>SQRT(1/SUM(F3,F4,F5,F7,F10,F12,F14,F17,F19))</f>
        <v>#DIV/0!</v>
      </c>
      <c r="L2" s="96" t="s">
        <v>165</v>
      </c>
      <c r="M2" s="91"/>
      <c r="N2" s="172">
        <f>Overview!$AA$35</f>
        <v>0.19504856112476671</v>
      </c>
      <c r="O2" s="173" t="s">
        <v>164</v>
      </c>
      <c r="P2" s="174" t="e">
        <f>Overview!$AB$35</f>
        <v>#DIV/0!</v>
      </c>
      <c r="Q2" s="91"/>
      <c r="R2" s="270" t="s">
        <v>166</v>
      </c>
      <c r="S2" s="270"/>
    </row>
    <row r="3" spans="1:19" ht="17.25" x14ac:dyDescent="0.25">
      <c r="A3" s="224">
        <v>46.5</v>
      </c>
      <c r="B3" s="225" t="s">
        <v>167</v>
      </c>
      <c r="C3" s="225" t="s">
        <v>168</v>
      </c>
      <c r="D3" s="212"/>
      <c r="E3" s="213"/>
      <c r="F3" s="97">
        <f t="shared" ref="F3:F20" si="0">IF(B3="-",0,IF(E3&lt;&gt;0,1/E3^2,0))</f>
        <v>0</v>
      </c>
      <c r="G3" s="98">
        <f>IF(D3&lt;&gt;0,D3*F3,0)</f>
        <v>0</v>
      </c>
      <c r="I3" s="99" t="e">
        <f>I2*27/0.33</f>
        <v>#DIV/0!</v>
      </c>
      <c r="J3" s="100" t="s">
        <v>164</v>
      </c>
      <c r="K3" s="101" t="e">
        <f>K2*27/0.33</f>
        <v>#DIV/0!</v>
      </c>
      <c r="L3" s="102" t="s">
        <v>169</v>
      </c>
      <c r="M3" s="91"/>
      <c r="N3" s="331" t="s">
        <v>170</v>
      </c>
      <c r="O3" s="331"/>
      <c r="P3" s="331"/>
      <c r="Q3" s="91"/>
      <c r="R3" s="272" t="s">
        <v>171</v>
      </c>
      <c r="S3" s="272"/>
    </row>
    <row r="4" spans="1:19" x14ac:dyDescent="0.25">
      <c r="A4" s="224">
        <v>63.29</v>
      </c>
      <c r="B4" s="225" t="s">
        <v>172</v>
      </c>
      <c r="C4" s="225" t="s">
        <v>168</v>
      </c>
      <c r="D4" s="212"/>
      <c r="E4" s="213"/>
      <c r="F4" s="103">
        <f t="shared" si="0"/>
        <v>0</v>
      </c>
      <c r="G4" s="104">
        <f>IF(D4&lt;&gt;0,D4*F4,0)</f>
        <v>0</v>
      </c>
      <c r="I4" s="328" t="s">
        <v>173</v>
      </c>
      <c r="J4" s="328"/>
      <c r="K4" s="328"/>
      <c r="L4" s="328"/>
      <c r="M4" s="91"/>
      <c r="N4" s="172" t="e">
        <f>Overview!$AG$35</f>
        <v>#DIV/0!</v>
      </c>
      <c r="O4" s="173" t="s">
        <v>164</v>
      </c>
      <c r="P4" s="174">
        <f>0.1</f>
        <v>0.1</v>
      </c>
      <c r="Q4" s="91"/>
      <c r="R4" s="270" t="s">
        <v>174</v>
      </c>
      <c r="S4" s="270"/>
    </row>
    <row r="5" spans="1:19" x14ac:dyDescent="0.25">
      <c r="A5" s="230">
        <v>93.31</v>
      </c>
      <c r="B5" s="225" t="s">
        <v>172</v>
      </c>
      <c r="C5" s="225" t="s">
        <v>168</v>
      </c>
      <c r="D5" s="212"/>
      <c r="E5" s="213"/>
      <c r="F5" s="103">
        <f t="shared" si="0"/>
        <v>0</v>
      </c>
      <c r="G5" s="104">
        <f t="shared" ref="G5:G20" si="1">IF(D5&lt;&gt;0,D5*F5,0)</f>
        <v>0</v>
      </c>
      <c r="I5" s="93" t="e">
        <f>SUM(G6,G8,G9,G11,G15,G13,G16,G20)/SUM(F6,F8,F9,F11,F13,F15,F16,F20)</f>
        <v>#DIV/0!</v>
      </c>
      <c r="J5" s="94" t="s">
        <v>164</v>
      </c>
      <c r="K5" s="95" t="e">
        <f>SQRT(1/SUM(F6,F8,F9,F11,F13,F15,F16,F20))</f>
        <v>#DIV/0!</v>
      </c>
      <c r="L5" s="96" t="s">
        <v>165</v>
      </c>
      <c r="M5" s="91"/>
      <c r="N5" s="331" t="s">
        <v>13</v>
      </c>
      <c r="O5" s="331"/>
      <c r="P5" s="331"/>
      <c r="Q5" s="91"/>
      <c r="R5" s="272" t="s">
        <v>175</v>
      </c>
      <c r="S5" s="272"/>
    </row>
    <row r="6" spans="1:19" x14ac:dyDescent="0.25">
      <c r="A6" s="226">
        <v>128.72</v>
      </c>
      <c r="B6" s="227" t="s">
        <v>176</v>
      </c>
      <c r="C6" s="227" t="s">
        <v>177</v>
      </c>
      <c r="D6" s="212"/>
      <c r="E6" s="213"/>
      <c r="F6" s="103">
        <f t="shared" si="0"/>
        <v>0</v>
      </c>
      <c r="G6" s="104">
        <f t="shared" si="1"/>
        <v>0</v>
      </c>
      <c r="I6" s="105" t="e">
        <f>I5*27/0.11</f>
        <v>#DIV/0!</v>
      </c>
      <c r="J6" s="106" t="s">
        <v>164</v>
      </c>
      <c r="K6" s="107" t="e">
        <f>K5*27/0.11</f>
        <v>#DIV/0!</v>
      </c>
      <c r="L6" s="108" t="s">
        <v>169</v>
      </c>
      <c r="M6" s="91"/>
      <c r="N6" s="172">
        <f>Overview!$D$35</f>
        <v>0</v>
      </c>
      <c r="O6" s="173" t="s">
        <v>164</v>
      </c>
      <c r="P6" s="174">
        <f>Overview!$E$35</f>
        <v>0</v>
      </c>
      <c r="Q6" s="91"/>
      <c r="R6" s="273" t="s">
        <v>178</v>
      </c>
      <c r="S6" s="273"/>
    </row>
    <row r="7" spans="1:19" x14ac:dyDescent="0.25">
      <c r="A7" s="230">
        <v>185.76</v>
      </c>
      <c r="B7" s="225" t="s">
        <v>179</v>
      </c>
      <c r="C7" s="225" t="s">
        <v>168</v>
      </c>
      <c r="D7" s="212"/>
      <c r="E7" s="213"/>
      <c r="F7" s="103">
        <f t="shared" si="0"/>
        <v>0</v>
      </c>
      <c r="G7" s="104">
        <f t="shared" si="1"/>
        <v>0</v>
      </c>
      <c r="I7" s="328" t="s">
        <v>180</v>
      </c>
      <c r="J7" s="328"/>
      <c r="K7" s="328"/>
      <c r="L7" s="328"/>
      <c r="M7" s="91"/>
      <c r="N7" s="320" t="s">
        <v>181</v>
      </c>
      <c r="O7" s="321"/>
      <c r="P7" s="322"/>
      <c r="Q7" s="91"/>
      <c r="R7" s="91"/>
      <c r="S7" s="109"/>
    </row>
    <row r="8" spans="1:19" ht="15" customHeight="1" x14ac:dyDescent="0.25">
      <c r="A8" s="226">
        <v>209.42</v>
      </c>
      <c r="B8" s="227" t="s">
        <v>176</v>
      </c>
      <c r="C8" s="227" t="s">
        <v>177</v>
      </c>
      <c r="D8" s="212"/>
      <c r="E8" s="213"/>
      <c r="F8" s="103">
        <f t="shared" si="0"/>
        <v>0</v>
      </c>
      <c r="G8" s="104">
        <f t="shared" si="1"/>
        <v>0</v>
      </c>
      <c r="I8" s="110">
        <f>D18</f>
        <v>0</v>
      </c>
      <c r="J8" s="94" t="s">
        <v>164</v>
      </c>
      <c r="K8" s="94">
        <f>E18</f>
        <v>0</v>
      </c>
      <c r="L8" s="111" t="s">
        <v>165</v>
      </c>
      <c r="M8" s="91"/>
      <c r="N8" s="113" t="e">
        <f>(((0.99685704+-0.23958774*LN(R18)+0.014597508*LN(R18)^2)/(1+-0.24153011*LN(R18)+0.015221787*LN(R18)^2))+((0.99685704+-0.23958774*LN(S18)+0.014597508*LN(S18)^2)/(1+-0.24153011*LN(S18)+0.015221787*LN(S18)^2)))/2</f>
        <v>#NUM!</v>
      </c>
      <c r="O8" s="114" t="s">
        <v>164</v>
      </c>
      <c r="P8" s="115" t="e">
        <f>N8*0.05</f>
        <v>#NUM!</v>
      </c>
      <c r="Q8" s="91"/>
      <c r="R8" s="217" t="s">
        <v>189</v>
      </c>
      <c r="S8" s="218" t="s">
        <v>215</v>
      </c>
    </row>
    <row r="9" spans="1:19" x14ac:dyDescent="0.25">
      <c r="A9" s="228">
        <v>238.71</v>
      </c>
      <c r="B9" s="227" t="s">
        <v>183</v>
      </c>
      <c r="C9" s="227" t="s">
        <v>177</v>
      </c>
      <c r="D9" s="212"/>
      <c r="E9" s="213"/>
      <c r="F9" s="103">
        <f t="shared" si="0"/>
        <v>0</v>
      </c>
      <c r="G9" s="104">
        <f t="shared" si="1"/>
        <v>0</v>
      </c>
      <c r="I9" s="112">
        <f>I8*27*1224</f>
        <v>0</v>
      </c>
      <c r="J9" s="107" t="s">
        <v>164</v>
      </c>
      <c r="K9" s="107">
        <f>K8*27*1224</f>
        <v>0</v>
      </c>
      <c r="L9" s="108" t="s">
        <v>169</v>
      </c>
      <c r="M9" s="91"/>
      <c r="N9" s="320" t="s">
        <v>187</v>
      </c>
      <c r="O9" s="321"/>
      <c r="P9" s="322"/>
      <c r="Q9" s="91"/>
      <c r="R9" s="116" t="s">
        <v>184</v>
      </c>
      <c r="S9" s="117">
        <v>0.03</v>
      </c>
    </row>
    <row r="10" spans="1:19" x14ac:dyDescent="0.25">
      <c r="A10" s="224">
        <v>295.10000000000002</v>
      </c>
      <c r="B10" s="225" t="s">
        <v>185</v>
      </c>
      <c r="C10" s="225" t="s">
        <v>168</v>
      </c>
      <c r="D10" s="212"/>
      <c r="E10" s="213"/>
      <c r="F10" s="103">
        <f t="shared" si="0"/>
        <v>0</v>
      </c>
      <c r="G10" s="104">
        <f t="shared" si="1"/>
        <v>0</v>
      </c>
      <c r="I10" s="118">
        <f>I9*100/1000000</f>
        <v>0</v>
      </c>
      <c r="J10" s="119" t="s">
        <v>164</v>
      </c>
      <c r="K10" s="119">
        <f>K9*100/1000000</f>
        <v>0</v>
      </c>
      <c r="L10" s="108" t="s">
        <v>186</v>
      </c>
      <c r="M10" s="91"/>
      <c r="N10" s="122">
        <f>IF(S20="on",IF(R20="Feldspar",12.5*0.7982*(1-((((0.99685704+-0.23958774*LN(R18)+0.014597508*LN(R18)^2)/(1+-0.24153011*LN(R18)+0.015221787*LN(R18)^2))+((0.99685704+-0.23958774*LN(S18)+0.014597508*LN(S18)^2)/(1+-0.24153011*LN(S18)+0.015221787*LN(S18)^2)))/2)),0.01),0)</f>
        <v>0</v>
      </c>
      <c r="O10" s="123" t="s">
        <v>164</v>
      </c>
      <c r="P10" s="121">
        <f>IF(S20="on",IF(R20="Feldspar",N10*SQRT((0.12/12.5)^2+(0.039/0.7982)^2 + (P8/(N8))^2),0.002),0)</f>
        <v>0</v>
      </c>
      <c r="Q10" s="91"/>
      <c r="R10" s="120" t="s">
        <v>188</v>
      </c>
      <c r="S10" s="121">
        <v>0.04</v>
      </c>
    </row>
    <row r="11" spans="1:19" x14ac:dyDescent="0.25">
      <c r="A11" s="226">
        <v>338.21</v>
      </c>
      <c r="B11" s="227" t="s">
        <v>176</v>
      </c>
      <c r="C11" s="227" t="s">
        <v>177</v>
      </c>
      <c r="D11" s="212"/>
      <c r="E11" s="213"/>
      <c r="F11" s="103">
        <f t="shared" si="0"/>
        <v>0</v>
      </c>
      <c r="G11" s="104">
        <f t="shared" si="1"/>
        <v>0</v>
      </c>
      <c r="I11" s="329" t="s">
        <v>52</v>
      </c>
      <c r="J11" s="329"/>
      <c r="K11" s="329"/>
      <c r="L11" s="330"/>
      <c r="M11" s="91"/>
      <c r="N11" s="280" t="s">
        <v>214</v>
      </c>
      <c r="O11" s="281"/>
      <c r="P11" s="282"/>
      <c r="Q11" s="91"/>
      <c r="R11" s="203" t="s">
        <v>189</v>
      </c>
      <c r="S11" s="175">
        <f>IF(Overview!AM35="silt",IF(Overview!K35="lin",0.03,IF(Overview!K35="exp",0.04,"missing info")),0)</f>
        <v>0</v>
      </c>
    </row>
    <row r="12" spans="1:19" x14ac:dyDescent="0.25">
      <c r="A12" s="224">
        <v>351.85</v>
      </c>
      <c r="B12" s="225" t="s">
        <v>185</v>
      </c>
      <c r="C12" s="225" t="s">
        <v>168</v>
      </c>
      <c r="D12" s="212"/>
      <c r="E12" s="213"/>
      <c r="F12" s="103">
        <f t="shared" si="0"/>
        <v>0</v>
      </c>
      <c r="G12" s="104">
        <f t="shared" si="1"/>
        <v>0</v>
      </c>
      <c r="I12" s="329"/>
      <c r="J12" s="329"/>
      <c r="K12" s="329"/>
      <c r="L12" s="330"/>
      <c r="M12" s="91"/>
      <c r="N12" s="320" t="s">
        <v>216</v>
      </c>
      <c r="O12" s="321"/>
      <c r="P12" s="322"/>
      <c r="Q12" s="91"/>
      <c r="R12" s="91"/>
      <c r="S12" s="109"/>
    </row>
    <row r="13" spans="1:19" x14ac:dyDescent="0.25">
      <c r="A13" s="228">
        <v>583.17999999999995</v>
      </c>
      <c r="B13" s="229" t="s">
        <v>190</v>
      </c>
      <c r="C13" s="227" t="s">
        <v>177</v>
      </c>
      <c r="D13" s="212"/>
      <c r="E13" s="213"/>
      <c r="F13" s="103">
        <f t="shared" si="0"/>
        <v>0</v>
      </c>
      <c r="G13" s="104">
        <f t="shared" si="1"/>
        <v>0</v>
      </c>
      <c r="I13" s="124"/>
      <c r="J13" s="125" t="s">
        <v>191</v>
      </c>
      <c r="K13" s="125" t="s">
        <v>192</v>
      </c>
      <c r="L13" s="126" t="s">
        <v>193</v>
      </c>
      <c r="M13" s="91"/>
      <c r="N13" s="130" t="e">
        <f>D7/(D4+D5)</f>
        <v>#DIV/0!</v>
      </c>
      <c r="O13" s="123" t="s">
        <v>164</v>
      </c>
      <c r="P13" s="131" t="e">
        <f>SQRT((E7^2/(D4+D5)^2)+(D7^2*(E4^2+E5^2)/(D4+D5)^4))</f>
        <v>#DIV/0!</v>
      </c>
      <c r="Q13" s="91"/>
      <c r="R13" s="204" t="s">
        <v>194</v>
      </c>
      <c r="S13" s="187">
        <f>Overview!$N$35</f>
        <v>0</v>
      </c>
    </row>
    <row r="14" spans="1:19" x14ac:dyDescent="0.25">
      <c r="A14" s="224">
        <v>609.22</v>
      </c>
      <c r="B14" s="225" t="s">
        <v>195</v>
      </c>
      <c r="C14" s="225" t="s">
        <v>168</v>
      </c>
      <c r="D14" s="212"/>
      <c r="E14" s="213"/>
      <c r="F14" s="103">
        <f t="shared" si="0"/>
        <v>0</v>
      </c>
      <c r="G14" s="104">
        <f t="shared" si="1"/>
        <v>0</v>
      </c>
      <c r="I14" s="127" t="s">
        <v>196</v>
      </c>
      <c r="J14" s="128" t="e">
        <f>(I6*0.0479)+(I3*0.1116)+(I10*0.2491)</f>
        <v>#DIV/0!</v>
      </c>
      <c r="K14" s="128" t="e">
        <f>(I6*0.0277*(1-0.171))+(I3*0.1457*(1-0.117))+(I10*(0.7982+0.019)*(1-0.0494))</f>
        <v>#DIV/0!</v>
      </c>
      <c r="L14" s="129" t="e">
        <f>(I6*0.644*S11)+(I3*2.22*S11)</f>
        <v>#DIV/0!</v>
      </c>
      <c r="M14" s="91"/>
      <c r="N14" s="323" t="s">
        <v>217</v>
      </c>
      <c r="O14" s="324"/>
      <c r="P14" s="325"/>
      <c r="Q14" s="91"/>
      <c r="R14" s="205" t="s">
        <v>197</v>
      </c>
      <c r="S14" s="177">
        <f>Overview!$O$35</f>
        <v>0</v>
      </c>
    </row>
    <row r="15" spans="1:19" x14ac:dyDescent="0.25">
      <c r="A15" s="228">
        <v>911.1</v>
      </c>
      <c r="B15" s="227" t="s">
        <v>176</v>
      </c>
      <c r="C15" s="227" t="s">
        <v>177</v>
      </c>
      <c r="D15" s="212"/>
      <c r="E15" s="213"/>
      <c r="F15" s="103">
        <f t="shared" si="0"/>
        <v>0</v>
      </c>
      <c r="G15" s="104">
        <f t="shared" si="1"/>
        <v>0</v>
      </c>
      <c r="I15" s="127" t="s">
        <v>198</v>
      </c>
      <c r="J15" s="128" t="e">
        <f>SQRT((0.0479*K6)^2+(0.1116*K3)^2+(0.2491*K10)^2)</f>
        <v>#DIV/0!</v>
      </c>
      <c r="K15" s="128" t="e">
        <f>SQRT((0.0277*(1-0.171)*K6)^2+(I6*0.0277*0.013)^2+(0.1457*(1-0.117)*K3)^2+(I3*0.1457*0.011)^2+(0.801*(1-0.0494)*K10)^2+(I10*0.801*0.007)^2)</f>
        <v>#DIV/0!</v>
      </c>
      <c r="L15" s="132" t="e">
        <f>IF(L14=0,0,(SQRT((K6*0.644)^2+(K3*2.22)^2)*S11))</f>
        <v>#DIV/0!</v>
      </c>
      <c r="M15" s="91"/>
      <c r="N15" s="219" t="e">
        <f>D9/(D6+D8+D11+D15+D16)</f>
        <v>#DIV/0!</v>
      </c>
      <c r="O15" s="123" t="s">
        <v>164</v>
      </c>
      <c r="P15" s="220" t="e">
        <f>SQRT((E9^2/(D6+D8+D11+D15+D16)^2)+(D9^2*(E6^2+E8^2+E11^2+E15^2+E16^2)/(D6+D8+D11+D15+D16)^4))</f>
        <v>#DIV/0!</v>
      </c>
      <c r="Q15" s="91"/>
      <c r="R15" s="91"/>
      <c r="S15" s="109"/>
    </row>
    <row r="16" spans="1:19" x14ac:dyDescent="0.25">
      <c r="A16" s="226">
        <v>968.93</v>
      </c>
      <c r="B16" s="227" t="s">
        <v>176</v>
      </c>
      <c r="C16" s="227" t="s">
        <v>177</v>
      </c>
      <c r="D16" s="212"/>
      <c r="E16" s="213"/>
      <c r="F16" s="103">
        <f t="shared" si="0"/>
        <v>0</v>
      </c>
      <c r="G16" s="104">
        <f t="shared" si="1"/>
        <v>0</v>
      </c>
      <c r="I16" s="127" t="s">
        <v>199</v>
      </c>
      <c r="J16" s="128" t="e">
        <f>J14/(1+1.14*N4)</f>
        <v>#DIV/0!</v>
      </c>
      <c r="K16" s="128" t="e">
        <f>K14/(1+1.25*N4)</f>
        <v>#DIV/0!</v>
      </c>
      <c r="L16" s="129" t="e">
        <f>L14/(1+1.5*N4)</f>
        <v>#DIV/0!</v>
      </c>
      <c r="M16" s="91"/>
      <c r="N16" s="262" t="s">
        <v>200</v>
      </c>
      <c r="O16" s="262"/>
      <c r="P16" s="262"/>
      <c r="Q16" s="133"/>
      <c r="R16" s="326" t="s">
        <v>201</v>
      </c>
      <c r="S16" s="327"/>
    </row>
    <row r="17" spans="1:19" ht="15.75" thickBot="1" x14ac:dyDescent="0.3">
      <c r="A17" s="230">
        <v>1120.1600000000001</v>
      </c>
      <c r="B17" s="225" t="s">
        <v>195</v>
      </c>
      <c r="C17" s="225" t="s">
        <v>168</v>
      </c>
      <c r="D17" s="212"/>
      <c r="E17" s="213"/>
      <c r="F17" s="103">
        <f t="shared" si="0"/>
        <v>0</v>
      </c>
      <c r="G17" s="104">
        <f t="shared" si="1"/>
        <v>0</v>
      </c>
      <c r="I17" s="134" t="s">
        <v>202</v>
      </c>
      <c r="J17" s="135" t="e">
        <f>SQRT(((J15/(1+1.14*N4))^2+((J14*1.14*P4)/(1+1.14*N4)^2)^2))</f>
        <v>#DIV/0!</v>
      </c>
      <c r="K17" s="135" t="e">
        <f>SQRT((K15/(1+1.25*N4))^2+((K14*1.25*P4)/(1+1.25*N4)^2)^2)</f>
        <v>#DIV/0!</v>
      </c>
      <c r="L17" s="136" t="e">
        <f>SQRT((L15/(1+1.5*N4))^2+((L14*1.5*P4)/(1+1.5*N4)^2)^2)</f>
        <v>#DIV/0!</v>
      </c>
      <c r="M17" s="91"/>
      <c r="N17" s="137" t="e">
        <f>J16+K16+L16+N2+N10</f>
        <v>#DIV/0!</v>
      </c>
      <c r="O17" s="94" t="s">
        <v>164</v>
      </c>
      <c r="P17" s="138" t="e">
        <f>SQRT(J17^2+K17^2+L17^2+P2^2+P10^2)</f>
        <v>#DIV/0!</v>
      </c>
      <c r="Q17" s="139"/>
      <c r="R17" s="206" t="s">
        <v>203</v>
      </c>
      <c r="S17" s="207" t="s">
        <v>204</v>
      </c>
    </row>
    <row r="18" spans="1:19" x14ac:dyDescent="0.25">
      <c r="A18" s="231">
        <v>1460.91</v>
      </c>
      <c r="B18" s="232" t="s">
        <v>205</v>
      </c>
      <c r="C18" s="232" t="s">
        <v>180</v>
      </c>
      <c r="D18" s="212"/>
      <c r="E18" s="213"/>
      <c r="F18" s="103">
        <f t="shared" si="0"/>
        <v>0</v>
      </c>
      <c r="G18" s="104">
        <f t="shared" si="1"/>
        <v>0</v>
      </c>
      <c r="I18" s="265" t="s">
        <v>206</v>
      </c>
      <c r="J18" s="265"/>
      <c r="K18" s="265"/>
      <c r="L18" s="265"/>
      <c r="M18" s="91"/>
      <c r="N18" s="266" t="s">
        <v>17</v>
      </c>
      <c r="O18" s="266"/>
      <c r="P18" s="266"/>
      <c r="Q18" s="139"/>
      <c r="R18" s="178">
        <f>Overview!$AN$35</f>
        <v>0</v>
      </c>
      <c r="S18" s="179">
        <f>Overview!$AO$35</f>
        <v>0</v>
      </c>
    </row>
    <row r="19" spans="1:19" ht="15.75" thickBot="1" x14ac:dyDescent="0.3">
      <c r="A19" s="230">
        <v>1764.83</v>
      </c>
      <c r="B19" s="225" t="s">
        <v>195</v>
      </c>
      <c r="C19" s="225" t="s">
        <v>168</v>
      </c>
      <c r="D19" s="212"/>
      <c r="E19" s="213"/>
      <c r="F19" s="103">
        <f t="shared" si="0"/>
        <v>0</v>
      </c>
      <c r="G19" s="104">
        <f t="shared" si="1"/>
        <v>0</v>
      </c>
      <c r="I19" s="91"/>
      <c r="J19" s="91"/>
      <c r="K19" s="91"/>
      <c r="L19" s="91"/>
      <c r="M19" s="91"/>
      <c r="N19" s="140" t="e">
        <f>N6*1000/N17</f>
        <v>#DIV/0!</v>
      </c>
      <c r="O19" s="141" t="s">
        <v>164</v>
      </c>
      <c r="P19" s="142" t="e">
        <f>N19*SQRT((P6/N6)^2+(P17/N17)^2)</f>
        <v>#DIV/0!</v>
      </c>
      <c r="Q19" s="139"/>
      <c r="R19" s="143"/>
      <c r="S19" s="144"/>
    </row>
    <row r="20" spans="1:19" ht="15.75" thickBot="1" x14ac:dyDescent="0.3">
      <c r="A20" s="226">
        <v>2615.8200000000002</v>
      </c>
      <c r="B20" s="229" t="s">
        <v>190</v>
      </c>
      <c r="C20" s="229" t="s">
        <v>177</v>
      </c>
      <c r="D20" s="214"/>
      <c r="E20" s="215"/>
      <c r="F20" s="145">
        <f t="shared" si="0"/>
        <v>0</v>
      </c>
      <c r="G20" s="146">
        <f t="shared" si="1"/>
        <v>0</v>
      </c>
      <c r="I20" s="254" t="s">
        <v>207</v>
      </c>
      <c r="J20" s="254"/>
      <c r="K20" s="254"/>
      <c r="L20" s="254"/>
      <c r="M20" s="91"/>
      <c r="N20" s="255" t="s">
        <v>230</v>
      </c>
      <c r="O20" s="255"/>
      <c r="P20" s="255"/>
      <c r="Q20" s="147"/>
      <c r="R20" s="221" t="str">
        <f>Overview!$AL$11</f>
        <v>Quartz</v>
      </c>
      <c r="S20" s="223">
        <f>Overview!$AP$35</f>
        <v>0</v>
      </c>
    </row>
    <row r="25" spans="1:19" x14ac:dyDescent="0.25">
      <c r="I25" s="45"/>
    </row>
    <row r="29" spans="1:19" x14ac:dyDescent="0.25">
      <c r="H29" s="216"/>
    </row>
  </sheetData>
  <sheetProtection sheet="1" objects="1" scenarios="1"/>
  <protectedRanges>
    <protectedRange sqref="B3:B20" name="Intervalo1"/>
  </protectedRanges>
  <mergeCells count="28">
    <mergeCell ref="B1:B2"/>
    <mergeCell ref="C1:C2"/>
    <mergeCell ref="F1:F2"/>
    <mergeCell ref="G1:G2"/>
    <mergeCell ref="I1:L1"/>
    <mergeCell ref="N1:P1"/>
    <mergeCell ref="R1:S1"/>
    <mergeCell ref="R2:S2"/>
    <mergeCell ref="N3:P3"/>
    <mergeCell ref="R3:S3"/>
    <mergeCell ref="I4:L4"/>
    <mergeCell ref="R4:S4"/>
    <mergeCell ref="N5:P5"/>
    <mergeCell ref="R5:S5"/>
    <mergeCell ref="R6:S6"/>
    <mergeCell ref="R16:S16"/>
    <mergeCell ref="I18:L18"/>
    <mergeCell ref="N18:P18"/>
    <mergeCell ref="I7:L7"/>
    <mergeCell ref="I11:L12"/>
    <mergeCell ref="I20:L20"/>
    <mergeCell ref="N20:P20"/>
    <mergeCell ref="N7:P7"/>
    <mergeCell ref="N9:P9"/>
    <mergeCell ref="N12:P12"/>
    <mergeCell ref="N11:P11"/>
    <mergeCell ref="N14:P14"/>
    <mergeCell ref="N16:P16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31AB7D2A-E224-4B7E-9921-52AD7CB28086}">
          <x14:formula1>
            <xm:f>'Occult Data'!$O$1:$O$2</xm:f>
          </x14:formula1>
          <xm:sqref>B18</xm:sqref>
        </x14:dataValidation>
        <x14:dataValidation type="list" allowBlank="1" showInputMessage="1" showErrorMessage="1" xr:uid="{B2169904-31B9-4FE7-96B6-F4A3FED4BC23}">
          <x14:formula1>
            <xm:f>'Occult Data'!$N$1:$N$2</xm:f>
          </x14:formula1>
          <xm:sqref>B3</xm:sqref>
        </x14:dataValidation>
        <x14:dataValidation type="list" allowBlank="1" showInputMessage="1" showErrorMessage="1" xr:uid="{BD2AD165-8D07-4A14-81C4-65063BE5B791}">
          <x14:formula1>
            <xm:f>'Occult Data'!$M$1:$M$2</xm:f>
          </x14:formula1>
          <xm:sqref>B4:B5</xm:sqref>
        </x14:dataValidation>
        <x14:dataValidation type="list" allowBlank="1" showInputMessage="1" showErrorMessage="1" xr:uid="{CC701AC5-9EFC-488D-88DE-3D2DC74A4CD8}">
          <x14:formula1>
            <xm:f>'Occult Data'!$L$1:$L$2</xm:f>
          </x14:formula1>
          <xm:sqref>B7</xm:sqref>
        </x14:dataValidation>
        <x14:dataValidation type="list" allowBlank="1" showInputMessage="1" showErrorMessage="1" xr:uid="{791D60D1-2104-4B14-A25A-B782614844E0}">
          <x14:formula1>
            <xm:f>'Occult Data'!$K$1:$K$2</xm:f>
          </x14:formula1>
          <xm:sqref>B12 B10</xm:sqref>
        </x14:dataValidation>
        <x14:dataValidation type="list" allowBlank="1" showInputMessage="1" showErrorMessage="1" xr:uid="{6C83433F-AA1B-4370-A944-8480335A5710}">
          <x14:formula1>
            <xm:f>'Occult Data'!$J$1:$J$2</xm:f>
          </x14:formula1>
          <xm:sqref>B19 B17 B14</xm:sqref>
        </x14:dataValidation>
        <x14:dataValidation type="list" allowBlank="1" showInputMessage="1" showErrorMessage="1" xr:uid="{C4C8C6CC-DCBF-45DB-88FA-75D7D7741BBD}">
          <x14:formula1>
            <xm:f>'Occult Data'!$I$1:$I$2</xm:f>
          </x14:formula1>
          <xm:sqref>B9</xm:sqref>
        </x14:dataValidation>
        <x14:dataValidation type="list" allowBlank="1" showInputMessage="1" showErrorMessage="1" xr:uid="{2AB60F8E-A182-496C-9EB3-105303680E61}">
          <x14:formula1>
            <xm:f>'Occult Data'!$H$1:$H$2</xm:f>
          </x14:formula1>
          <xm:sqref>B6 B8 B11 B15:B16</xm:sqref>
        </x14:dataValidation>
        <x14:dataValidation type="list" allowBlank="1" showInputMessage="1" showErrorMessage="1" xr:uid="{1D33B8A1-1B21-4B76-A094-8C1C6EE8643C}">
          <x14:formula1>
            <xm:f>'Occult Data'!$G$1:$G$2</xm:f>
          </x14:formula1>
          <xm:sqref>B20 B13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S29"/>
  <sheetViews>
    <sheetView zoomScaleNormal="100" workbookViewId="0">
      <selection activeCell="B3" sqref="B3:B20"/>
    </sheetView>
  </sheetViews>
  <sheetFormatPr defaultColWidth="11.5703125" defaultRowHeight="15" x14ac:dyDescent="0.25"/>
  <cols>
    <col min="1" max="1" width="9.28515625" customWidth="1"/>
    <col min="2" max="2" width="8.28515625" customWidth="1"/>
    <col min="3" max="3" width="6.85546875" customWidth="1"/>
    <col min="4" max="4" width="11.85546875" customWidth="1"/>
    <col min="5" max="5" width="13.140625" customWidth="1"/>
    <col min="6" max="6" width="10.85546875" customWidth="1"/>
    <col min="7" max="7" width="11.28515625" customWidth="1"/>
    <col min="8" max="8" width="3.140625" customWidth="1"/>
    <col min="9" max="9" width="15.28515625" customWidth="1"/>
    <col min="10" max="10" width="10.7109375" customWidth="1"/>
    <col min="11" max="11" width="13.140625" customWidth="1"/>
    <col min="13" max="13" width="3.140625" customWidth="1"/>
    <col min="14" max="14" width="11.7109375" customWidth="1"/>
    <col min="15" max="16" width="10" customWidth="1"/>
    <col min="17" max="17" width="3.140625" customWidth="1"/>
    <col min="18" max="18" width="14.28515625" customWidth="1"/>
    <col min="19" max="19" width="13.5703125" customWidth="1"/>
    <col min="20" max="64" width="8.7109375" customWidth="1"/>
  </cols>
  <sheetData>
    <row r="1" spans="1:19" ht="13.9" customHeight="1" x14ac:dyDescent="0.25">
      <c r="A1" s="202" t="s">
        <v>152</v>
      </c>
      <c r="B1" s="332" t="s">
        <v>153</v>
      </c>
      <c r="C1" s="332" t="s">
        <v>154</v>
      </c>
      <c r="D1" s="208" t="s">
        <v>155</v>
      </c>
      <c r="E1" s="209" t="s">
        <v>156</v>
      </c>
      <c r="F1" s="333" t="s">
        <v>157</v>
      </c>
      <c r="G1" s="334" t="s">
        <v>158</v>
      </c>
      <c r="H1" s="90"/>
      <c r="I1" s="328" t="s">
        <v>159</v>
      </c>
      <c r="J1" s="328"/>
      <c r="K1" s="328"/>
      <c r="L1" s="328"/>
      <c r="M1" s="91"/>
      <c r="N1" s="328" t="s">
        <v>160</v>
      </c>
      <c r="O1" s="328"/>
      <c r="P1" s="328"/>
      <c r="Q1" s="91"/>
      <c r="R1" s="274" t="s">
        <v>161</v>
      </c>
      <c r="S1" s="274"/>
    </row>
    <row r="2" spans="1:19" ht="15.75" thickBot="1" x14ac:dyDescent="0.3">
      <c r="A2" s="202" t="s">
        <v>162</v>
      </c>
      <c r="B2" s="332"/>
      <c r="C2" s="332"/>
      <c r="D2" s="210" t="s">
        <v>163</v>
      </c>
      <c r="E2" s="211" t="s">
        <v>163</v>
      </c>
      <c r="F2" s="333"/>
      <c r="G2" s="334"/>
      <c r="H2" s="92"/>
      <c r="I2" s="93" t="e">
        <f>SUM(G3,G4,G5,G7,G10,G12,G14,G17,G19)/SUM(F3,F4,F5,F7,F10,F12,F14,F17,F19)</f>
        <v>#DIV/0!</v>
      </c>
      <c r="J2" s="94" t="s">
        <v>164</v>
      </c>
      <c r="K2" s="95" t="e">
        <f>SQRT(1/SUM(F3,F4,F5,F7,F10,F12,F14,F17,F19))</f>
        <v>#DIV/0!</v>
      </c>
      <c r="L2" s="96" t="s">
        <v>165</v>
      </c>
      <c r="M2" s="91"/>
      <c r="N2" s="172">
        <f>Overview!$AA$36</f>
        <v>0.19504856112476671</v>
      </c>
      <c r="O2" s="173" t="s">
        <v>164</v>
      </c>
      <c r="P2" s="174" t="e">
        <f>Overview!$AB$36</f>
        <v>#DIV/0!</v>
      </c>
      <c r="Q2" s="91"/>
      <c r="R2" s="270" t="s">
        <v>166</v>
      </c>
      <c r="S2" s="270"/>
    </row>
    <row r="3" spans="1:19" ht="17.25" x14ac:dyDescent="0.25">
      <c r="A3" s="224">
        <v>46.5</v>
      </c>
      <c r="B3" s="225" t="s">
        <v>167</v>
      </c>
      <c r="C3" s="225" t="s">
        <v>168</v>
      </c>
      <c r="D3" s="212"/>
      <c r="E3" s="213"/>
      <c r="F3" s="97">
        <f t="shared" ref="F3:F20" si="0">IF(B3="-",0,IF(E3&lt;&gt;0,1/E3^2,0))</f>
        <v>0</v>
      </c>
      <c r="G3" s="98">
        <f>IF(D3&lt;&gt;0,D3*F3,0)</f>
        <v>0</v>
      </c>
      <c r="I3" s="99" t="e">
        <f>I2*27/0.33</f>
        <v>#DIV/0!</v>
      </c>
      <c r="J3" s="100" t="s">
        <v>164</v>
      </c>
      <c r="K3" s="101" t="e">
        <f>K2*27/0.33</f>
        <v>#DIV/0!</v>
      </c>
      <c r="L3" s="102" t="s">
        <v>169</v>
      </c>
      <c r="M3" s="91"/>
      <c r="N3" s="331" t="s">
        <v>170</v>
      </c>
      <c r="O3" s="331"/>
      <c r="P3" s="331"/>
      <c r="Q3" s="91"/>
      <c r="R3" s="272" t="s">
        <v>171</v>
      </c>
      <c r="S3" s="272"/>
    </row>
    <row r="4" spans="1:19" x14ac:dyDescent="0.25">
      <c r="A4" s="224">
        <v>63.29</v>
      </c>
      <c r="B4" s="225" t="s">
        <v>172</v>
      </c>
      <c r="C4" s="225" t="s">
        <v>168</v>
      </c>
      <c r="D4" s="212"/>
      <c r="E4" s="213"/>
      <c r="F4" s="103">
        <f t="shared" si="0"/>
        <v>0</v>
      </c>
      <c r="G4" s="104">
        <f>IF(D4&lt;&gt;0,D4*F4,0)</f>
        <v>0</v>
      </c>
      <c r="I4" s="328" t="s">
        <v>173</v>
      </c>
      <c r="J4" s="328"/>
      <c r="K4" s="328"/>
      <c r="L4" s="328"/>
      <c r="M4" s="91"/>
      <c r="N4" s="172" t="e">
        <f>Overview!$AG$36</f>
        <v>#DIV/0!</v>
      </c>
      <c r="O4" s="173" t="s">
        <v>164</v>
      </c>
      <c r="P4" s="174">
        <f>0.1</f>
        <v>0.1</v>
      </c>
      <c r="Q4" s="91"/>
      <c r="R4" s="270" t="s">
        <v>174</v>
      </c>
      <c r="S4" s="270"/>
    </row>
    <row r="5" spans="1:19" x14ac:dyDescent="0.25">
      <c r="A5" s="230">
        <v>93.31</v>
      </c>
      <c r="B5" s="225" t="s">
        <v>172</v>
      </c>
      <c r="C5" s="225" t="s">
        <v>168</v>
      </c>
      <c r="D5" s="212"/>
      <c r="E5" s="213"/>
      <c r="F5" s="103">
        <f t="shared" si="0"/>
        <v>0</v>
      </c>
      <c r="G5" s="104">
        <f t="shared" ref="G5:G20" si="1">IF(D5&lt;&gt;0,D5*F5,0)</f>
        <v>0</v>
      </c>
      <c r="I5" s="93" t="e">
        <f>SUM(G6,G8,G9,G11,G15,G13,G16,G20)/SUM(F6,F8,F9,F11,F13,F15,F16,F20)</f>
        <v>#DIV/0!</v>
      </c>
      <c r="J5" s="94" t="s">
        <v>164</v>
      </c>
      <c r="K5" s="95" t="e">
        <f>SQRT(1/SUM(F6,F8,F9,F11,F13,F15,F16,F20))</f>
        <v>#DIV/0!</v>
      </c>
      <c r="L5" s="96" t="s">
        <v>165</v>
      </c>
      <c r="M5" s="91"/>
      <c r="N5" s="331" t="s">
        <v>13</v>
      </c>
      <c r="O5" s="331"/>
      <c r="P5" s="331"/>
      <c r="Q5" s="91"/>
      <c r="R5" s="272" t="s">
        <v>175</v>
      </c>
      <c r="S5" s="272"/>
    </row>
    <row r="6" spans="1:19" x14ac:dyDescent="0.25">
      <c r="A6" s="226">
        <v>128.72</v>
      </c>
      <c r="B6" s="227" t="s">
        <v>176</v>
      </c>
      <c r="C6" s="227" t="s">
        <v>177</v>
      </c>
      <c r="D6" s="212"/>
      <c r="E6" s="213"/>
      <c r="F6" s="103">
        <f t="shared" si="0"/>
        <v>0</v>
      </c>
      <c r="G6" s="104">
        <f t="shared" si="1"/>
        <v>0</v>
      </c>
      <c r="I6" s="105" t="e">
        <f>I5*27/0.11</f>
        <v>#DIV/0!</v>
      </c>
      <c r="J6" s="106" t="s">
        <v>164</v>
      </c>
      <c r="K6" s="107" t="e">
        <f>K5*27/0.11</f>
        <v>#DIV/0!</v>
      </c>
      <c r="L6" s="108" t="s">
        <v>169</v>
      </c>
      <c r="M6" s="91"/>
      <c r="N6" s="172">
        <f>Overview!$D$36</f>
        <v>0</v>
      </c>
      <c r="O6" s="173" t="s">
        <v>164</v>
      </c>
      <c r="P6" s="174">
        <f>Overview!$E$36</f>
        <v>0</v>
      </c>
      <c r="Q6" s="91"/>
      <c r="R6" s="273" t="s">
        <v>178</v>
      </c>
      <c r="S6" s="273"/>
    </row>
    <row r="7" spans="1:19" x14ac:dyDescent="0.25">
      <c r="A7" s="230">
        <v>185.76</v>
      </c>
      <c r="B7" s="225" t="s">
        <v>179</v>
      </c>
      <c r="C7" s="225" t="s">
        <v>168</v>
      </c>
      <c r="D7" s="212"/>
      <c r="E7" s="213"/>
      <c r="F7" s="103">
        <f t="shared" si="0"/>
        <v>0</v>
      </c>
      <c r="G7" s="104">
        <f t="shared" si="1"/>
        <v>0</v>
      </c>
      <c r="I7" s="328" t="s">
        <v>180</v>
      </c>
      <c r="J7" s="328"/>
      <c r="K7" s="328"/>
      <c r="L7" s="328"/>
      <c r="M7" s="91"/>
      <c r="N7" s="320" t="s">
        <v>181</v>
      </c>
      <c r="O7" s="321"/>
      <c r="P7" s="322"/>
      <c r="Q7" s="91"/>
      <c r="R7" s="91"/>
      <c r="S7" s="109"/>
    </row>
    <row r="8" spans="1:19" ht="15" customHeight="1" x14ac:dyDescent="0.25">
      <c r="A8" s="226">
        <v>209.42</v>
      </c>
      <c r="B8" s="227" t="s">
        <v>176</v>
      </c>
      <c r="C8" s="227" t="s">
        <v>177</v>
      </c>
      <c r="D8" s="212"/>
      <c r="E8" s="213"/>
      <c r="F8" s="103">
        <f t="shared" si="0"/>
        <v>0</v>
      </c>
      <c r="G8" s="104">
        <f t="shared" si="1"/>
        <v>0</v>
      </c>
      <c r="I8" s="110">
        <f>D18</f>
        <v>0</v>
      </c>
      <c r="J8" s="94" t="s">
        <v>164</v>
      </c>
      <c r="K8" s="94">
        <f>E18</f>
        <v>0</v>
      </c>
      <c r="L8" s="111" t="s">
        <v>165</v>
      </c>
      <c r="M8" s="91"/>
      <c r="N8" s="113" t="e">
        <f>(((0.99685704+-0.23958774*LN(R18)+0.014597508*LN(R18)^2)/(1+-0.24153011*LN(R18)+0.015221787*LN(R18)^2))+((0.99685704+-0.23958774*LN(S18)+0.014597508*LN(S18)^2)/(1+-0.24153011*LN(S18)+0.015221787*LN(S18)^2)))/2</f>
        <v>#NUM!</v>
      </c>
      <c r="O8" s="114" t="s">
        <v>164</v>
      </c>
      <c r="P8" s="115" t="e">
        <f>N8*0.05</f>
        <v>#NUM!</v>
      </c>
      <c r="Q8" s="91"/>
      <c r="R8" s="217" t="s">
        <v>189</v>
      </c>
      <c r="S8" s="218" t="s">
        <v>215</v>
      </c>
    </row>
    <row r="9" spans="1:19" x14ac:dyDescent="0.25">
      <c r="A9" s="228">
        <v>238.71</v>
      </c>
      <c r="B9" s="227" t="s">
        <v>183</v>
      </c>
      <c r="C9" s="227" t="s">
        <v>177</v>
      </c>
      <c r="D9" s="212"/>
      <c r="E9" s="213"/>
      <c r="F9" s="103">
        <f t="shared" si="0"/>
        <v>0</v>
      </c>
      <c r="G9" s="104">
        <f t="shared" si="1"/>
        <v>0</v>
      </c>
      <c r="I9" s="112">
        <f>I8*27*1224</f>
        <v>0</v>
      </c>
      <c r="J9" s="107" t="s">
        <v>164</v>
      </c>
      <c r="K9" s="107">
        <f>K8*27*1224</f>
        <v>0</v>
      </c>
      <c r="L9" s="108" t="s">
        <v>169</v>
      </c>
      <c r="M9" s="91"/>
      <c r="N9" s="320" t="s">
        <v>187</v>
      </c>
      <c r="O9" s="321"/>
      <c r="P9" s="322"/>
      <c r="Q9" s="91"/>
      <c r="R9" s="116" t="s">
        <v>184</v>
      </c>
      <c r="S9" s="117">
        <v>0.03</v>
      </c>
    </row>
    <row r="10" spans="1:19" x14ac:dyDescent="0.25">
      <c r="A10" s="224">
        <v>295.10000000000002</v>
      </c>
      <c r="B10" s="225" t="s">
        <v>185</v>
      </c>
      <c r="C10" s="225" t="s">
        <v>168</v>
      </c>
      <c r="D10" s="212"/>
      <c r="E10" s="213"/>
      <c r="F10" s="103">
        <f t="shared" si="0"/>
        <v>0</v>
      </c>
      <c r="G10" s="104">
        <f t="shared" si="1"/>
        <v>0</v>
      </c>
      <c r="I10" s="118">
        <f>I9*100/1000000</f>
        <v>0</v>
      </c>
      <c r="J10" s="119" t="s">
        <v>164</v>
      </c>
      <c r="K10" s="119">
        <f>K9*100/1000000</f>
        <v>0</v>
      </c>
      <c r="L10" s="108" t="s">
        <v>186</v>
      </c>
      <c r="M10" s="91"/>
      <c r="N10" s="122">
        <f>IF(S20="on",IF(R20="Feldspar",12.5*0.7982*(1-((((0.99685704+-0.23958774*LN(R18)+0.014597508*LN(R18)^2)/(1+-0.24153011*LN(R18)+0.015221787*LN(R18)^2))+((0.99685704+-0.23958774*LN(S18)+0.014597508*LN(S18)^2)/(1+-0.24153011*LN(S18)+0.015221787*LN(S18)^2)))/2)),0.01),0)</f>
        <v>0</v>
      </c>
      <c r="O10" s="123" t="s">
        <v>164</v>
      </c>
      <c r="P10" s="121">
        <f>IF(S20="on",IF(R20="Feldspar",N10*SQRT((0.12/12.5)^2+(0.039/0.7982)^2 + (P8/(N8))^2),0.002),0)</f>
        <v>0</v>
      </c>
      <c r="Q10" s="91"/>
      <c r="R10" s="120" t="s">
        <v>188</v>
      </c>
      <c r="S10" s="121">
        <v>0.04</v>
      </c>
    </row>
    <row r="11" spans="1:19" x14ac:dyDescent="0.25">
      <c r="A11" s="226">
        <v>338.21</v>
      </c>
      <c r="B11" s="227" t="s">
        <v>176</v>
      </c>
      <c r="C11" s="227" t="s">
        <v>177</v>
      </c>
      <c r="D11" s="212"/>
      <c r="E11" s="213"/>
      <c r="F11" s="103">
        <f t="shared" si="0"/>
        <v>0</v>
      </c>
      <c r="G11" s="104">
        <f t="shared" si="1"/>
        <v>0</v>
      </c>
      <c r="I11" s="329" t="s">
        <v>52</v>
      </c>
      <c r="J11" s="329"/>
      <c r="K11" s="329"/>
      <c r="L11" s="330"/>
      <c r="M11" s="91"/>
      <c r="N11" s="280" t="s">
        <v>214</v>
      </c>
      <c r="O11" s="281"/>
      <c r="P11" s="282"/>
      <c r="Q11" s="91"/>
      <c r="R11" s="203" t="s">
        <v>189</v>
      </c>
      <c r="S11" s="175">
        <f>IF(Overview!AM36="silt",IF(Overview!K36="lin",0.03,IF(Overview!K36="exp",0.04,"missing info")),0)</f>
        <v>0</v>
      </c>
    </row>
    <row r="12" spans="1:19" x14ac:dyDescent="0.25">
      <c r="A12" s="224">
        <v>351.85</v>
      </c>
      <c r="B12" s="225" t="s">
        <v>185</v>
      </c>
      <c r="C12" s="225" t="s">
        <v>168</v>
      </c>
      <c r="D12" s="212"/>
      <c r="E12" s="213"/>
      <c r="F12" s="103">
        <f t="shared" si="0"/>
        <v>0</v>
      </c>
      <c r="G12" s="104">
        <f t="shared" si="1"/>
        <v>0</v>
      </c>
      <c r="I12" s="329"/>
      <c r="J12" s="329"/>
      <c r="K12" s="329"/>
      <c r="L12" s="330"/>
      <c r="M12" s="91"/>
      <c r="N12" s="320" t="s">
        <v>216</v>
      </c>
      <c r="O12" s="321"/>
      <c r="P12" s="322"/>
      <c r="Q12" s="91"/>
      <c r="R12" s="91"/>
      <c r="S12" s="109"/>
    </row>
    <row r="13" spans="1:19" x14ac:dyDescent="0.25">
      <c r="A13" s="228">
        <v>583.17999999999995</v>
      </c>
      <c r="B13" s="229" t="s">
        <v>190</v>
      </c>
      <c r="C13" s="227" t="s">
        <v>177</v>
      </c>
      <c r="D13" s="212"/>
      <c r="E13" s="213"/>
      <c r="F13" s="103">
        <f t="shared" si="0"/>
        <v>0</v>
      </c>
      <c r="G13" s="104">
        <f t="shared" si="1"/>
        <v>0</v>
      </c>
      <c r="I13" s="124"/>
      <c r="J13" s="125" t="s">
        <v>191</v>
      </c>
      <c r="K13" s="125" t="s">
        <v>192</v>
      </c>
      <c r="L13" s="126" t="s">
        <v>193</v>
      </c>
      <c r="M13" s="91"/>
      <c r="N13" s="130" t="e">
        <f>D7/(D4+D5)</f>
        <v>#DIV/0!</v>
      </c>
      <c r="O13" s="123" t="s">
        <v>164</v>
      </c>
      <c r="P13" s="131" t="e">
        <f>SQRT((E7^2/(D4+D5)^2)+(D7^2*(E4^2+E5^2)/(D4+D5)^4))</f>
        <v>#DIV/0!</v>
      </c>
      <c r="Q13" s="91"/>
      <c r="R13" s="204" t="s">
        <v>194</v>
      </c>
      <c r="S13" s="187">
        <f>Overview!$N$36</f>
        <v>0</v>
      </c>
    </row>
    <row r="14" spans="1:19" x14ac:dyDescent="0.25">
      <c r="A14" s="224">
        <v>609.22</v>
      </c>
      <c r="B14" s="225" t="s">
        <v>195</v>
      </c>
      <c r="C14" s="225" t="s">
        <v>168</v>
      </c>
      <c r="D14" s="212"/>
      <c r="E14" s="213"/>
      <c r="F14" s="103">
        <f t="shared" si="0"/>
        <v>0</v>
      </c>
      <c r="G14" s="104">
        <f t="shared" si="1"/>
        <v>0</v>
      </c>
      <c r="I14" s="127" t="s">
        <v>196</v>
      </c>
      <c r="J14" s="128" t="e">
        <f>(I6*0.0479)+(I3*0.1116)+(I10*0.2491)</f>
        <v>#DIV/0!</v>
      </c>
      <c r="K14" s="128" t="e">
        <f>(I6*0.0277*(1-0.171))+(I3*0.1457*(1-0.117))+(I10*(0.7982+0.019)*(1-0.0494))</f>
        <v>#DIV/0!</v>
      </c>
      <c r="L14" s="129" t="e">
        <f>(I6*0.644*S11)+(I3*2.22*S11)</f>
        <v>#DIV/0!</v>
      </c>
      <c r="M14" s="91"/>
      <c r="N14" s="323" t="s">
        <v>217</v>
      </c>
      <c r="O14" s="324"/>
      <c r="P14" s="325"/>
      <c r="Q14" s="91"/>
      <c r="R14" s="205" t="s">
        <v>197</v>
      </c>
      <c r="S14" s="177">
        <f>Overview!$O$36</f>
        <v>0</v>
      </c>
    </row>
    <row r="15" spans="1:19" x14ac:dyDescent="0.25">
      <c r="A15" s="228">
        <v>911.1</v>
      </c>
      <c r="B15" s="227" t="s">
        <v>176</v>
      </c>
      <c r="C15" s="227" t="s">
        <v>177</v>
      </c>
      <c r="D15" s="212"/>
      <c r="E15" s="213"/>
      <c r="F15" s="103">
        <f t="shared" si="0"/>
        <v>0</v>
      </c>
      <c r="G15" s="104">
        <f t="shared" si="1"/>
        <v>0</v>
      </c>
      <c r="I15" s="127" t="s">
        <v>198</v>
      </c>
      <c r="J15" s="128" t="e">
        <f>SQRT((0.0479*K6)^2+(0.1116*K3)^2+(0.2491*K10)^2)</f>
        <v>#DIV/0!</v>
      </c>
      <c r="K15" s="128" t="e">
        <f>SQRT((0.0277*(1-0.171)*K6)^2+(I6*0.0277*0.013)^2+(0.1457*(1-0.117)*K3)^2+(I3*0.1457*0.011)^2+(0.801*(1-0.0494)*K10)^2+(I10*0.801*0.007)^2)</f>
        <v>#DIV/0!</v>
      </c>
      <c r="L15" s="132" t="e">
        <f>IF(L14=0,0,(SQRT((K6*0.644)^2+(K3*2.22)^2)*S11))</f>
        <v>#DIV/0!</v>
      </c>
      <c r="M15" s="91"/>
      <c r="N15" s="219" t="e">
        <f>D9/(D6+D8+D11+D15+D16)</f>
        <v>#DIV/0!</v>
      </c>
      <c r="O15" s="123" t="s">
        <v>164</v>
      </c>
      <c r="P15" s="220" t="e">
        <f>SQRT((E9^2/(D6+D8+D11+D15+D16)^2)+(D9^2*(E6^2+E8^2+E11^2+E15^2+E16^2)/(D6+D8+D11+D15+D16)^4))</f>
        <v>#DIV/0!</v>
      </c>
      <c r="Q15" s="91"/>
      <c r="R15" s="91"/>
      <c r="S15" s="109"/>
    </row>
    <row r="16" spans="1:19" x14ac:dyDescent="0.25">
      <c r="A16" s="226">
        <v>968.93</v>
      </c>
      <c r="B16" s="227" t="s">
        <v>176</v>
      </c>
      <c r="C16" s="227" t="s">
        <v>177</v>
      </c>
      <c r="D16" s="212"/>
      <c r="E16" s="213"/>
      <c r="F16" s="103">
        <f t="shared" si="0"/>
        <v>0</v>
      </c>
      <c r="G16" s="104">
        <f t="shared" si="1"/>
        <v>0</v>
      </c>
      <c r="I16" s="127" t="s">
        <v>199</v>
      </c>
      <c r="J16" s="128" t="e">
        <f>J14/(1+1.14*N4)</f>
        <v>#DIV/0!</v>
      </c>
      <c r="K16" s="128" t="e">
        <f>K14/(1+1.25*N4)</f>
        <v>#DIV/0!</v>
      </c>
      <c r="L16" s="129" t="e">
        <f>L14/(1+1.5*N4)</f>
        <v>#DIV/0!</v>
      </c>
      <c r="M16" s="91"/>
      <c r="N16" s="262" t="s">
        <v>200</v>
      </c>
      <c r="O16" s="262"/>
      <c r="P16" s="262"/>
      <c r="Q16" s="133"/>
      <c r="R16" s="326" t="s">
        <v>201</v>
      </c>
      <c r="S16" s="327"/>
    </row>
    <row r="17" spans="1:19" ht="15.75" thickBot="1" x14ac:dyDescent="0.3">
      <c r="A17" s="230">
        <v>1120.1600000000001</v>
      </c>
      <c r="B17" s="225" t="s">
        <v>195</v>
      </c>
      <c r="C17" s="225" t="s">
        <v>168</v>
      </c>
      <c r="D17" s="212"/>
      <c r="E17" s="213"/>
      <c r="F17" s="103">
        <f t="shared" si="0"/>
        <v>0</v>
      </c>
      <c r="G17" s="104">
        <f t="shared" si="1"/>
        <v>0</v>
      </c>
      <c r="I17" s="134" t="s">
        <v>202</v>
      </c>
      <c r="J17" s="135" t="e">
        <f>SQRT(((J15/(1+1.14*N4))^2+((J14*1.14*P4)/(1+1.14*N4)^2)^2))</f>
        <v>#DIV/0!</v>
      </c>
      <c r="K17" s="135" t="e">
        <f>SQRT((K15/(1+1.25*N4))^2+((K14*1.25*P4)/(1+1.25*N4)^2)^2)</f>
        <v>#DIV/0!</v>
      </c>
      <c r="L17" s="136" t="e">
        <f>SQRT((L15/(1+1.5*N4))^2+((L14*1.5*P4)/(1+1.5*N4)^2)^2)</f>
        <v>#DIV/0!</v>
      </c>
      <c r="M17" s="91"/>
      <c r="N17" s="137" t="e">
        <f>J16+K16+L16+N2+N10</f>
        <v>#DIV/0!</v>
      </c>
      <c r="O17" s="94" t="s">
        <v>164</v>
      </c>
      <c r="P17" s="138" t="e">
        <f>SQRT(J17^2+K17^2+L17^2+P2^2+P10^2)</f>
        <v>#DIV/0!</v>
      </c>
      <c r="Q17" s="139"/>
      <c r="R17" s="206" t="s">
        <v>203</v>
      </c>
      <c r="S17" s="207" t="s">
        <v>204</v>
      </c>
    </row>
    <row r="18" spans="1:19" x14ac:dyDescent="0.25">
      <c r="A18" s="231">
        <v>1460.91</v>
      </c>
      <c r="B18" s="232" t="s">
        <v>205</v>
      </c>
      <c r="C18" s="232" t="s">
        <v>180</v>
      </c>
      <c r="D18" s="212"/>
      <c r="E18" s="213"/>
      <c r="F18" s="103">
        <f t="shared" si="0"/>
        <v>0</v>
      </c>
      <c r="G18" s="104">
        <f t="shared" si="1"/>
        <v>0</v>
      </c>
      <c r="I18" s="265" t="s">
        <v>206</v>
      </c>
      <c r="J18" s="265"/>
      <c r="K18" s="265"/>
      <c r="L18" s="265"/>
      <c r="M18" s="91"/>
      <c r="N18" s="266" t="s">
        <v>17</v>
      </c>
      <c r="O18" s="266"/>
      <c r="P18" s="266"/>
      <c r="Q18" s="139"/>
      <c r="R18" s="178">
        <f>Overview!$AN$36</f>
        <v>0</v>
      </c>
      <c r="S18" s="179">
        <f>Overview!$AO$36</f>
        <v>0</v>
      </c>
    </row>
    <row r="19" spans="1:19" ht="15.75" thickBot="1" x14ac:dyDescent="0.3">
      <c r="A19" s="230">
        <v>1764.83</v>
      </c>
      <c r="B19" s="225" t="s">
        <v>195</v>
      </c>
      <c r="C19" s="225" t="s">
        <v>168</v>
      </c>
      <c r="D19" s="212"/>
      <c r="E19" s="213"/>
      <c r="F19" s="103">
        <f t="shared" si="0"/>
        <v>0</v>
      </c>
      <c r="G19" s="104">
        <f t="shared" si="1"/>
        <v>0</v>
      </c>
      <c r="I19" s="91"/>
      <c r="J19" s="91"/>
      <c r="K19" s="91"/>
      <c r="L19" s="91"/>
      <c r="M19" s="91"/>
      <c r="N19" s="140" t="e">
        <f>N6*1000/N17</f>
        <v>#DIV/0!</v>
      </c>
      <c r="O19" s="141" t="s">
        <v>164</v>
      </c>
      <c r="P19" s="142" t="e">
        <f>N19*SQRT((P6/N6)^2+(P17/N17)^2)</f>
        <v>#DIV/0!</v>
      </c>
      <c r="Q19" s="139"/>
      <c r="R19" s="143"/>
      <c r="S19" s="144"/>
    </row>
    <row r="20" spans="1:19" ht="15.75" thickBot="1" x14ac:dyDescent="0.3">
      <c r="A20" s="226">
        <v>2615.8200000000002</v>
      </c>
      <c r="B20" s="229" t="s">
        <v>190</v>
      </c>
      <c r="C20" s="229" t="s">
        <v>177</v>
      </c>
      <c r="D20" s="214"/>
      <c r="E20" s="215"/>
      <c r="F20" s="145">
        <f t="shared" si="0"/>
        <v>0</v>
      </c>
      <c r="G20" s="146">
        <f t="shared" si="1"/>
        <v>0</v>
      </c>
      <c r="I20" s="254" t="s">
        <v>207</v>
      </c>
      <c r="J20" s="254"/>
      <c r="K20" s="254"/>
      <c r="L20" s="254"/>
      <c r="M20" s="91"/>
      <c r="N20" s="255" t="s">
        <v>230</v>
      </c>
      <c r="O20" s="255"/>
      <c r="P20" s="255"/>
      <c r="Q20" s="147"/>
      <c r="R20" s="221" t="str">
        <f>Overview!$AL$11</f>
        <v>Quartz</v>
      </c>
      <c r="S20" s="223">
        <f>Overview!$AP$36</f>
        <v>0</v>
      </c>
    </row>
    <row r="25" spans="1:19" x14ac:dyDescent="0.25">
      <c r="I25" s="45"/>
    </row>
    <row r="29" spans="1:19" x14ac:dyDescent="0.25">
      <c r="H29" s="216"/>
    </row>
  </sheetData>
  <sheetProtection sheet="1" objects="1" scenarios="1"/>
  <protectedRanges>
    <protectedRange sqref="B3:B20" name="Intervalo1"/>
  </protectedRanges>
  <mergeCells count="28">
    <mergeCell ref="B1:B2"/>
    <mergeCell ref="C1:C2"/>
    <mergeCell ref="F1:F2"/>
    <mergeCell ref="G1:G2"/>
    <mergeCell ref="I1:L1"/>
    <mergeCell ref="N1:P1"/>
    <mergeCell ref="R1:S1"/>
    <mergeCell ref="R2:S2"/>
    <mergeCell ref="N3:P3"/>
    <mergeCell ref="R3:S3"/>
    <mergeCell ref="I4:L4"/>
    <mergeCell ref="R4:S4"/>
    <mergeCell ref="N5:P5"/>
    <mergeCell ref="R5:S5"/>
    <mergeCell ref="R6:S6"/>
    <mergeCell ref="R16:S16"/>
    <mergeCell ref="I18:L18"/>
    <mergeCell ref="N18:P18"/>
    <mergeCell ref="I7:L7"/>
    <mergeCell ref="I11:L12"/>
    <mergeCell ref="I20:L20"/>
    <mergeCell ref="N20:P20"/>
    <mergeCell ref="N7:P7"/>
    <mergeCell ref="N9:P9"/>
    <mergeCell ref="N12:P12"/>
    <mergeCell ref="N11:P11"/>
    <mergeCell ref="N14:P14"/>
    <mergeCell ref="N16:P16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2D32DB1F-8C1C-4E80-9A21-595AD4F4AA81}">
          <x14:formula1>
            <xm:f>'Occult Data'!$O$1:$O$2</xm:f>
          </x14:formula1>
          <xm:sqref>B18</xm:sqref>
        </x14:dataValidation>
        <x14:dataValidation type="list" allowBlank="1" showInputMessage="1" showErrorMessage="1" xr:uid="{5B24830B-9FAB-410A-9BBD-8F4658BB21CB}">
          <x14:formula1>
            <xm:f>'Occult Data'!$N$1:$N$2</xm:f>
          </x14:formula1>
          <xm:sqref>B3</xm:sqref>
        </x14:dataValidation>
        <x14:dataValidation type="list" allowBlank="1" showInputMessage="1" showErrorMessage="1" xr:uid="{55063E02-1E01-4BF0-A779-92E1F93990EA}">
          <x14:formula1>
            <xm:f>'Occult Data'!$M$1:$M$2</xm:f>
          </x14:formula1>
          <xm:sqref>B4:B5</xm:sqref>
        </x14:dataValidation>
        <x14:dataValidation type="list" allowBlank="1" showInputMessage="1" showErrorMessage="1" xr:uid="{7046D27E-D4E1-47D0-A669-A6F9CB2EAAC6}">
          <x14:formula1>
            <xm:f>'Occult Data'!$L$1:$L$2</xm:f>
          </x14:formula1>
          <xm:sqref>B7</xm:sqref>
        </x14:dataValidation>
        <x14:dataValidation type="list" allowBlank="1" showInputMessage="1" showErrorMessage="1" xr:uid="{BDFCFDBA-AE41-4F9D-89E0-31D6C6918BAA}">
          <x14:formula1>
            <xm:f>'Occult Data'!$K$1:$K$2</xm:f>
          </x14:formula1>
          <xm:sqref>B12 B10</xm:sqref>
        </x14:dataValidation>
        <x14:dataValidation type="list" allowBlank="1" showInputMessage="1" showErrorMessage="1" xr:uid="{34329063-CD2B-4AD5-A33B-2B7262B83B34}">
          <x14:formula1>
            <xm:f>'Occult Data'!$J$1:$J$2</xm:f>
          </x14:formula1>
          <xm:sqref>B19 B17 B14</xm:sqref>
        </x14:dataValidation>
        <x14:dataValidation type="list" allowBlank="1" showInputMessage="1" showErrorMessage="1" xr:uid="{BB97B0AB-14C2-4A57-AC39-F5E339C9FE8F}">
          <x14:formula1>
            <xm:f>'Occult Data'!$I$1:$I$2</xm:f>
          </x14:formula1>
          <xm:sqref>B9</xm:sqref>
        </x14:dataValidation>
        <x14:dataValidation type="list" allowBlank="1" showInputMessage="1" showErrorMessage="1" xr:uid="{EB457D81-A83B-4CFC-B398-4B10D26501F1}">
          <x14:formula1>
            <xm:f>'Occult Data'!$H$1:$H$2</xm:f>
          </x14:formula1>
          <xm:sqref>B6 B8 B11 B15:B16</xm:sqref>
        </x14:dataValidation>
        <x14:dataValidation type="list" allowBlank="1" showInputMessage="1" showErrorMessage="1" xr:uid="{5646D94C-F01F-4936-97CE-64CDACC3A0EC}">
          <x14:formula1>
            <xm:f>'Occult Data'!$G$1:$G$2</xm:f>
          </x14:formula1>
          <xm:sqref>B20 B13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S29"/>
  <sheetViews>
    <sheetView zoomScaleNormal="100" workbookViewId="0">
      <selection activeCell="B3" sqref="B3:B20"/>
    </sheetView>
  </sheetViews>
  <sheetFormatPr defaultColWidth="11.5703125" defaultRowHeight="15" x14ac:dyDescent="0.25"/>
  <cols>
    <col min="1" max="1" width="9.28515625" customWidth="1"/>
    <col min="2" max="2" width="8.28515625" customWidth="1"/>
    <col min="3" max="3" width="6.85546875" customWidth="1"/>
    <col min="4" max="4" width="11.85546875" customWidth="1"/>
    <col min="5" max="5" width="13.140625" customWidth="1"/>
    <col min="6" max="6" width="10.85546875" customWidth="1"/>
    <col min="7" max="7" width="11.28515625" customWidth="1"/>
    <col min="8" max="8" width="3.140625" customWidth="1"/>
    <col min="9" max="9" width="15.28515625" customWidth="1"/>
    <col min="10" max="10" width="10.7109375" customWidth="1"/>
    <col min="11" max="11" width="13.140625" customWidth="1"/>
    <col min="13" max="13" width="3.140625" customWidth="1"/>
    <col min="14" max="14" width="11.7109375" customWidth="1"/>
    <col min="15" max="16" width="10" customWidth="1"/>
    <col min="17" max="17" width="3.140625" customWidth="1"/>
    <col min="18" max="18" width="14.28515625" customWidth="1"/>
    <col min="19" max="19" width="13.5703125" customWidth="1"/>
    <col min="20" max="64" width="8.7109375" customWidth="1"/>
  </cols>
  <sheetData>
    <row r="1" spans="1:19" ht="13.9" customHeight="1" x14ac:dyDescent="0.25">
      <c r="A1" s="202" t="s">
        <v>152</v>
      </c>
      <c r="B1" s="332" t="s">
        <v>153</v>
      </c>
      <c r="C1" s="332" t="s">
        <v>154</v>
      </c>
      <c r="D1" s="208" t="s">
        <v>155</v>
      </c>
      <c r="E1" s="209" t="s">
        <v>156</v>
      </c>
      <c r="F1" s="333" t="s">
        <v>157</v>
      </c>
      <c r="G1" s="334" t="s">
        <v>158</v>
      </c>
      <c r="H1" s="90"/>
      <c r="I1" s="328" t="s">
        <v>159</v>
      </c>
      <c r="J1" s="328"/>
      <c r="K1" s="328"/>
      <c r="L1" s="328"/>
      <c r="M1" s="91"/>
      <c r="N1" s="328" t="s">
        <v>160</v>
      </c>
      <c r="O1" s="328"/>
      <c r="P1" s="328"/>
      <c r="Q1" s="91"/>
      <c r="R1" s="274" t="s">
        <v>161</v>
      </c>
      <c r="S1" s="274"/>
    </row>
    <row r="2" spans="1:19" ht="15.75" thickBot="1" x14ac:dyDescent="0.3">
      <c r="A2" s="202" t="s">
        <v>162</v>
      </c>
      <c r="B2" s="332"/>
      <c r="C2" s="332"/>
      <c r="D2" s="210" t="s">
        <v>163</v>
      </c>
      <c r="E2" s="211" t="s">
        <v>163</v>
      </c>
      <c r="F2" s="333"/>
      <c r="G2" s="334"/>
      <c r="H2" s="92"/>
      <c r="I2" s="93" t="e">
        <f>SUM(G3,G4,G5,G7,G10,G12,G14,G17,G19)/SUM(F3,F4,F5,F7,F10,F12,F14,F17,F19)</f>
        <v>#DIV/0!</v>
      </c>
      <c r="J2" s="94" t="s">
        <v>164</v>
      </c>
      <c r="K2" s="95" t="e">
        <f>SQRT(1/SUM(F3,F4,F5,F7,F10,F12,F14,F17,F19))</f>
        <v>#DIV/0!</v>
      </c>
      <c r="L2" s="96" t="s">
        <v>165</v>
      </c>
      <c r="M2" s="91"/>
      <c r="N2" s="172">
        <f>Overview!$AA$37</f>
        <v>0.19504856112476671</v>
      </c>
      <c r="O2" s="173" t="s">
        <v>164</v>
      </c>
      <c r="P2" s="174" t="e">
        <f>Overview!$AB$37</f>
        <v>#DIV/0!</v>
      </c>
      <c r="Q2" s="91"/>
      <c r="R2" s="270" t="s">
        <v>166</v>
      </c>
      <c r="S2" s="270"/>
    </row>
    <row r="3" spans="1:19" ht="17.25" x14ac:dyDescent="0.25">
      <c r="A3" s="224">
        <v>46.5</v>
      </c>
      <c r="B3" s="225" t="s">
        <v>167</v>
      </c>
      <c r="C3" s="225" t="s">
        <v>168</v>
      </c>
      <c r="D3" s="212"/>
      <c r="E3" s="213"/>
      <c r="F3" s="97">
        <f t="shared" ref="F3:F20" si="0">IF(B3="-",0,IF(E3&lt;&gt;0,1/E3^2,0))</f>
        <v>0</v>
      </c>
      <c r="G3" s="98">
        <f>IF(D3&lt;&gt;0,D3*F3,0)</f>
        <v>0</v>
      </c>
      <c r="I3" s="99" t="e">
        <f>I2*27/0.33</f>
        <v>#DIV/0!</v>
      </c>
      <c r="J3" s="100" t="s">
        <v>164</v>
      </c>
      <c r="K3" s="101" t="e">
        <f>K2*27/0.33</f>
        <v>#DIV/0!</v>
      </c>
      <c r="L3" s="102" t="s">
        <v>169</v>
      </c>
      <c r="M3" s="91"/>
      <c r="N3" s="331" t="s">
        <v>170</v>
      </c>
      <c r="O3" s="331"/>
      <c r="P3" s="331"/>
      <c r="Q3" s="91"/>
      <c r="R3" s="272" t="s">
        <v>171</v>
      </c>
      <c r="S3" s="272"/>
    </row>
    <row r="4" spans="1:19" x14ac:dyDescent="0.25">
      <c r="A4" s="224">
        <v>63.29</v>
      </c>
      <c r="B4" s="225" t="s">
        <v>172</v>
      </c>
      <c r="C4" s="225" t="s">
        <v>168</v>
      </c>
      <c r="D4" s="212"/>
      <c r="E4" s="213"/>
      <c r="F4" s="103">
        <f t="shared" si="0"/>
        <v>0</v>
      </c>
      <c r="G4" s="104">
        <f>IF(D4&lt;&gt;0,D4*F4,0)</f>
        <v>0</v>
      </c>
      <c r="I4" s="328" t="s">
        <v>173</v>
      </c>
      <c r="J4" s="328"/>
      <c r="K4" s="328"/>
      <c r="L4" s="328"/>
      <c r="M4" s="91"/>
      <c r="N4" s="172" t="e">
        <f>Overview!$AG$37</f>
        <v>#DIV/0!</v>
      </c>
      <c r="O4" s="173" t="s">
        <v>164</v>
      </c>
      <c r="P4" s="174">
        <f>0.1</f>
        <v>0.1</v>
      </c>
      <c r="Q4" s="91"/>
      <c r="R4" s="270" t="s">
        <v>174</v>
      </c>
      <c r="S4" s="270"/>
    </row>
    <row r="5" spans="1:19" x14ac:dyDescent="0.25">
      <c r="A5" s="230">
        <v>93.31</v>
      </c>
      <c r="B5" s="225" t="s">
        <v>172</v>
      </c>
      <c r="C5" s="225" t="s">
        <v>168</v>
      </c>
      <c r="D5" s="212"/>
      <c r="E5" s="213"/>
      <c r="F5" s="103">
        <f t="shared" si="0"/>
        <v>0</v>
      </c>
      <c r="G5" s="104">
        <f t="shared" ref="G5:G20" si="1">IF(D5&lt;&gt;0,D5*F5,0)</f>
        <v>0</v>
      </c>
      <c r="I5" s="93" t="e">
        <f>SUM(G6,G8,G9,G11,G15,G13,G16,G20)/SUM(F6,F8,F9,F11,F13,F15,F16,F20)</f>
        <v>#DIV/0!</v>
      </c>
      <c r="J5" s="94" t="s">
        <v>164</v>
      </c>
      <c r="K5" s="95" t="e">
        <f>SQRT(1/SUM(F6,F8,F9,F11,F13,F15,F16,F20))</f>
        <v>#DIV/0!</v>
      </c>
      <c r="L5" s="96" t="s">
        <v>165</v>
      </c>
      <c r="M5" s="91"/>
      <c r="N5" s="331" t="s">
        <v>13</v>
      </c>
      <c r="O5" s="331"/>
      <c r="P5" s="331"/>
      <c r="Q5" s="91"/>
      <c r="R5" s="272" t="s">
        <v>175</v>
      </c>
      <c r="S5" s="272"/>
    </row>
    <row r="6" spans="1:19" x14ac:dyDescent="0.25">
      <c r="A6" s="226">
        <v>128.72</v>
      </c>
      <c r="B6" s="227" t="s">
        <v>176</v>
      </c>
      <c r="C6" s="227" t="s">
        <v>177</v>
      </c>
      <c r="D6" s="212"/>
      <c r="E6" s="213"/>
      <c r="F6" s="103">
        <f t="shared" si="0"/>
        <v>0</v>
      </c>
      <c r="G6" s="104">
        <f t="shared" si="1"/>
        <v>0</v>
      </c>
      <c r="I6" s="105" t="e">
        <f>I5*27/0.11</f>
        <v>#DIV/0!</v>
      </c>
      <c r="J6" s="106" t="s">
        <v>164</v>
      </c>
      <c r="K6" s="107" t="e">
        <f>K5*27/0.11</f>
        <v>#DIV/0!</v>
      </c>
      <c r="L6" s="108" t="s">
        <v>169</v>
      </c>
      <c r="M6" s="91"/>
      <c r="N6" s="172">
        <f>Overview!$D$37</f>
        <v>0</v>
      </c>
      <c r="O6" s="173" t="s">
        <v>164</v>
      </c>
      <c r="P6" s="174">
        <f>Overview!$E$37</f>
        <v>0</v>
      </c>
      <c r="Q6" s="91"/>
      <c r="R6" s="273" t="s">
        <v>178</v>
      </c>
      <c r="S6" s="273"/>
    </row>
    <row r="7" spans="1:19" x14ac:dyDescent="0.25">
      <c r="A7" s="230">
        <v>185.76</v>
      </c>
      <c r="B7" s="225" t="s">
        <v>179</v>
      </c>
      <c r="C7" s="225" t="s">
        <v>168</v>
      </c>
      <c r="D7" s="212"/>
      <c r="E7" s="213"/>
      <c r="F7" s="103">
        <f t="shared" si="0"/>
        <v>0</v>
      </c>
      <c r="G7" s="104">
        <f t="shared" si="1"/>
        <v>0</v>
      </c>
      <c r="I7" s="328" t="s">
        <v>180</v>
      </c>
      <c r="J7" s="328"/>
      <c r="K7" s="328"/>
      <c r="L7" s="328"/>
      <c r="M7" s="91"/>
      <c r="N7" s="320" t="s">
        <v>181</v>
      </c>
      <c r="O7" s="321"/>
      <c r="P7" s="322"/>
      <c r="Q7" s="91"/>
      <c r="R7" s="91"/>
      <c r="S7" s="109"/>
    </row>
    <row r="8" spans="1:19" ht="15" customHeight="1" x14ac:dyDescent="0.25">
      <c r="A8" s="226">
        <v>209.42</v>
      </c>
      <c r="B8" s="227" t="s">
        <v>176</v>
      </c>
      <c r="C8" s="227" t="s">
        <v>177</v>
      </c>
      <c r="D8" s="212"/>
      <c r="E8" s="213"/>
      <c r="F8" s="103">
        <f t="shared" si="0"/>
        <v>0</v>
      </c>
      <c r="G8" s="104">
        <f t="shared" si="1"/>
        <v>0</v>
      </c>
      <c r="I8" s="110">
        <f>D18</f>
        <v>0</v>
      </c>
      <c r="J8" s="94" t="s">
        <v>164</v>
      </c>
      <c r="K8" s="94">
        <f>E18</f>
        <v>0</v>
      </c>
      <c r="L8" s="111" t="s">
        <v>165</v>
      </c>
      <c r="M8" s="91"/>
      <c r="N8" s="113" t="e">
        <f>(((0.99685704+-0.23958774*LN(R18)+0.014597508*LN(R18)^2)/(1+-0.24153011*LN(R18)+0.015221787*LN(R18)^2))+((0.99685704+-0.23958774*LN(S18)+0.014597508*LN(S18)^2)/(1+-0.24153011*LN(S18)+0.015221787*LN(S18)^2)))/2</f>
        <v>#NUM!</v>
      </c>
      <c r="O8" s="114" t="s">
        <v>164</v>
      </c>
      <c r="P8" s="115" t="e">
        <f>N8*0.05</f>
        <v>#NUM!</v>
      </c>
      <c r="Q8" s="91"/>
      <c r="R8" s="217" t="s">
        <v>189</v>
      </c>
      <c r="S8" s="218" t="s">
        <v>215</v>
      </c>
    </row>
    <row r="9" spans="1:19" x14ac:dyDescent="0.25">
      <c r="A9" s="228">
        <v>238.71</v>
      </c>
      <c r="B9" s="227" t="s">
        <v>183</v>
      </c>
      <c r="C9" s="227" t="s">
        <v>177</v>
      </c>
      <c r="D9" s="212"/>
      <c r="E9" s="213"/>
      <c r="F9" s="103">
        <f t="shared" si="0"/>
        <v>0</v>
      </c>
      <c r="G9" s="104">
        <f t="shared" si="1"/>
        <v>0</v>
      </c>
      <c r="I9" s="112">
        <f>I8*27*1224</f>
        <v>0</v>
      </c>
      <c r="J9" s="107" t="s">
        <v>164</v>
      </c>
      <c r="K9" s="107">
        <f>K8*27*1224</f>
        <v>0</v>
      </c>
      <c r="L9" s="108" t="s">
        <v>169</v>
      </c>
      <c r="M9" s="91"/>
      <c r="N9" s="320" t="s">
        <v>187</v>
      </c>
      <c r="O9" s="321"/>
      <c r="P9" s="322"/>
      <c r="Q9" s="91"/>
      <c r="R9" s="116" t="s">
        <v>184</v>
      </c>
      <c r="S9" s="117">
        <v>0.03</v>
      </c>
    </row>
    <row r="10" spans="1:19" x14ac:dyDescent="0.25">
      <c r="A10" s="224">
        <v>295.10000000000002</v>
      </c>
      <c r="B10" s="225" t="s">
        <v>185</v>
      </c>
      <c r="C10" s="225" t="s">
        <v>168</v>
      </c>
      <c r="D10" s="212"/>
      <c r="E10" s="213"/>
      <c r="F10" s="103">
        <f t="shared" si="0"/>
        <v>0</v>
      </c>
      <c r="G10" s="104">
        <f t="shared" si="1"/>
        <v>0</v>
      </c>
      <c r="I10" s="118">
        <f>I9*100/1000000</f>
        <v>0</v>
      </c>
      <c r="J10" s="119" t="s">
        <v>164</v>
      </c>
      <c r="K10" s="119">
        <f>K9*100/1000000</f>
        <v>0</v>
      </c>
      <c r="L10" s="108" t="s">
        <v>186</v>
      </c>
      <c r="M10" s="91"/>
      <c r="N10" s="122">
        <f>IF(S20="on",IF(R20="Feldspar",12.5*0.7982*(1-((((0.99685704+-0.23958774*LN(R18)+0.014597508*LN(R18)^2)/(1+-0.24153011*LN(R18)+0.015221787*LN(R18)^2))+((0.99685704+-0.23958774*LN(S18)+0.014597508*LN(S18)^2)/(1+-0.24153011*LN(S18)+0.015221787*LN(S18)^2)))/2)),0.01),0)</f>
        <v>0</v>
      </c>
      <c r="O10" s="123" t="s">
        <v>164</v>
      </c>
      <c r="P10" s="121">
        <f>IF(S20="on",IF(R20="Feldspar",N10*SQRT((0.12/12.5)^2+(0.039/0.7982)^2 + (P8/(N8))^2),0.002),0)</f>
        <v>0</v>
      </c>
      <c r="Q10" s="91"/>
      <c r="R10" s="120" t="s">
        <v>188</v>
      </c>
      <c r="S10" s="121">
        <v>0.04</v>
      </c>
    </row>
    <row r="11" spans="1:19" x14ac:dyDescent="0.25">
      <c r="A11" s="226">
        <v>338.21</v>
      </c>
      <c r="B11" s="227" t="s">
        <v>176</v>
      </c>
      <c r="C11" s="227" t="s">
        <v>177</v>
      </c>
      <c r="D11" s="212"/>
      <c r="E11" s="213"/>
      <c r="F11" s="103">
        <f t="shared" si="0"/>
        <v>0</v>
      </c>
      <c r="G11" s="104">
        <f t="shared" si="1"/>
        <v>0</v>
      </c>
      <c r="I11" s="329" t="s">
        <v>52</v>
      </c>
      <c r="J11" s="329"/>
      <c r="K11" s="329"/>
      <c r="L11" s="330"/>
      <c r="M11" s="91"/>
      <c r="N11" s="280" t="s">
        <v>214</v>
      </c>
      <c r="O11" s="281"/>
      <c r="P11" s="282"/>
      <c r="Q11" s="91"/>
      <c r="R11" s="203" t="s">
        <v>189</v>
      </c>
      <c r="S11" s="175">
        <f>IF(Overview!AM37="silt",IF(Overview!K37="lin",0.03,IF(Overview!K37="exp",0.04,"missing info")),0)</f>
        <v>0</v>
      </c>
    </row>
    <row r="12" spans="1:19" x14ac:dyDescent="0.25">
      <c r="A12" s="224">
        <v>351.85</v>
      </c>
      <c r="B12" s="225" t="s">
        <v>185</v>
      </c>
      <c r="C12" s="225" t="s">
        <v>168</v>
      </c>
      <c r="D12" s="212"/>
      <c r="E12" s="213"/>
      <c r="F12" s="103">
        <f t="shared" si="0"/>
        <v>0</v>
      </c>
      <c r="G12" s="104">
        <f t="shared" si="1"/>
        <v>0</v>
      </c>
      <c r="I12" s="329"/>
      <c r="J12" s="329"/>
      <c r="K12" s="329"/>
      <c r="L12" s="330"/>
      <c r="M12" s="91"/>
      <c r="N12" s="320" t="s">
        <v>216</v>
      </c>
      <c r="O12" s="321"/>
      <c r="P12" s="322"/>
      <c r="Q12" s="91"/>
      <c r="R12" s="91"/>
      <c r="S12" s="109"/>
    </row>
    <row r="13" spans="1:19" x14ac:dyDescent="0.25">
      <c r="A13" s="228">
        <v>583.17999999999995</v>
      </c>
      <c r="B13" s="229" t="s">
        <v>190</v>
      </c>
      <c r="C13" s="227" t="s">
        <v>177</v>
      </c>
      <c r="D13" s="212"/>
      <c r="E13" s="213"/>
      <c r="F13" s="103">
        <f t="shared" si="0"/>
        <v>0</v>
      </c>
      <c r="G13" s="104">
        <f t="shared" si="1"/>
        <v>0</v>
      </c>
      <c r="I13" s="124"/>
      <c r="J13" s="125" t="s">
        <v>191</v>
      </c>
      <c r="K13" s="125" t="s">
        <v>192</v>
      </c>
      <c r="L13" s="126" t="s">
        <v>193</v>
      </c>
      <c r="M13" s="91"/>
      <c r="N13" s="130" t="e">
        <f>D7/(D4+D5)</f>
        <v>#DIV/0!</v>
      </c>
      <c r="O13" s="123" t="s">
        <v>164</v>
      </c>
      <c r="P13" s="131" t="e">
        <f>SQRT((E7^2/(D4+D5)^2)+(D7^2*(E4^2+E5^2)/(D4+D5)^4))</f>
        <v>#DIV/0!</v>
      </c>
      <c r="Q13" s="91"/>
      <c r="R13" s="204" t="s">
        <v>194</v>
      </c>
      <c r="S13" s="187">
        <f>Overview!$N$37</f>
        <v>0</v>
      </c>
    </row>
    <row r="14" spans="1:19" x14ac:dyDescent="0.25">
      <c r="A14" s="224">
        <v>609.22</v>
      </c>
      <c r="B14" s="225" t="s">
        <v>195</v>
      </c>
      <c r="C14" s="225" t="s">
        <v>168</v>
      </c>
      <c r="D14" s="212"/>
      <c r="E14" s="213"/>
      <c r="F14" s="103">
        <f t="shared" si="0"/>
        <v>0</v>
      </c>
      <c r="G14" s="104">
        <f t="shared" si="1"/>
        <v>0</v>
      </c>
      <c r="I14" s="127" t="s">
        <v>196</v>
      </c>
      <c r="J14" s="128" t="e">
        <f>(I6*0.0479)+(I3*0.1116)+(I10*0.2491)</f>
        <v>#DIV/0!</v>
      </c>
      <c r="K14" s="128" t="e">
        <f>(I6*0.0277*(1-0.171))+(I3*0.1457*(1-0.117))+(I10*(0.7982+0.019)*(1-0.0494))</f>
        <v>#DIV/0!</v>
      </c>
      <c r="L14" s="129" t="e">
        <f>(I6*0.644*S11)+(I3*2.22*S11)</f>
        <v>#DIV/0!</v>
      </c>
      <c r="M14" s="91"/>
      <c r="N14" s="323" t="s">
        <v>217</v>
      </c>
      <c r="O14" s="324"/>
      <c r="P14" s="325"/>
      <c r="Q14" s="91"/>
      <c r="R14" s="205" t="s">
        <v>197</v>
      </c>
      <c r="S14" s="177">
        <f>Overview!$O$37</f>
        <v>0</v>
      </c>
    </row>
    <row r="15" spans="1:19" x14ac:dyDescent="0.25">
      <c r="A15" s="228">
        <v>911.1</v>
      </c>
      <c r="B15" s="227" t="s">
        <v>176</v>
      </c>
      <c r="C15" s="227" t="s">
        <v>177</v>
      </c>
      <c r="D15" s="212"/>
      <c r="E15" s="213"/>
      <c r="F15" s="103">
        <f t="shared" si="0"/>
        <v>0</v>
      </c>
      <c r="G15" s="104">
        <f t="shared" si="1"/>
        <v>0</v>
      </c>
      <c r="I15" s="127" t="s">
        <v>198</v>
      </c>
      <c r="J15" s="128" t="e">
        <f>SQRT((0.0479*K6)^2+(0.1116*K3)^2+(0.2491*K10)^2)</f>
        <v>#DIV/0!</v>
      </c>
      <c r="K15" s="128" t="e">
        <f>SQRT((0.0277*(1-0.171)*K6)^2+(I6*0.0277*0.013)^2+(0.1457*(1-0.117)*K3)^2+(I3*0.1457*0.011)^2+(0.801*(1-0.0494)*K10)^2+(I10*0.801*0.007)^2)</f>
        <v>#DIV/0!</v>
      </c>
      <c r="L15" s="132" t="e">
        <f>IF(L14=0,0,(SQRT((K6*0.644)^2+(K3*2.22)^2)*S11))</f>
        <v>#DIV/0!</v>
      </c>
      <c r="M15" s="91"/>
      <c r="N15" s="219" t="e">
        <f>D9/(D6+D8+D11+D15+D16)</f>
        <v>#DIV/0!</v>
      </c>
      <c r="O15" s="123" t="s">
        <v>164</v>
      </c>
      <c r="P15" s="220" t="e">
        <f>SQRT((E9^2/(D6+D8+D11+D15+D16)^2)+(D9^2*(E6^2+E8^2+E11^2+E15^2+E16^2)/(D6+D8+D11+D15+D16)^4))</f>
        <v>#DIV/0!</v>
      </c>
      <c r="Q15" s="91"/>
      <c r="R15" s="91"/>
      <c r="S15" s="109"/>
    </row>
    <row r="16" spans="1:19" x14ac:dyDescent="0.25">
      <c r="A16" s="226">
        <v>968.93</v>
      </c>
      <c r="B16" s="227" t="s">
        <v>176</v>
      </c>
      <c r="C16" s="227" t="s">
        <v>177</v>
      </c>
      <c r="D16" s="212"/>
      <c r="E16" s="213"/>
      <c r="F16" s="103">
        <f t="shared" si="0"/>
        <v>0</v>
      </c>
      <c r="G16" s="104">
        <f t="shared" si="1"/>
        <v>0</v>
      </c>
      <c r="I16" s="127" t="s">
        <v>199</v>
      </c>
      <c r="J16" s="128" t="e">
        <f>J14/(1+1.14*N4)</f>
        <v>#DIV/0!</v>
      </c>
      <c r="K16" s="128" t="e">
        <f>K14/(1+1.25*N4)</f>
        <v>#DIV/0!</v>
      </c>
      <c r="L16" s="129" t="e">
        <f>L14/(1+1.5*N4)</f>
        <v>#DIV/0!</v>
      </c>
      <c r="M16" s="91"/>
      <c r="N16" s="262" t="s">
        <v>200</v>
      </c>
      <c r="O16" s="262"/>
      <c r="P16" s="262"/>
      <c r="Q16" s="133"/>
      <c r="R16" s="326" t="s">
        <v>201</v>
      </c>
      <c r="S16" s="327"/>
    </row>
    <row r="17" spans="1:19" ht="15.75" thickBot="1" x14ac:dyDescent="0.3">
      <c r="A17" s="230">
        <v>1120.1600000000001</v>
      </c>
      <c r="B17" s="225" t="s">
        <v>195</v>
      </c>
      <c r="C17" s="225" t="s">
        <v>168</v>
      </c>
      <c r="D17" s="212"/>
      <c r="E17" s="213"/>
      <c r="F17" s="103">
        <f t="shared" si="0"/>
        <v>0</v>
      </c>
      <c r="G17" s="104">
        <f t="shared" si="1"/>
        <v>0</v>
      </c>
      <c r="I17" s="134" t="s">
        <v>202</v>
      </c>
      <c r="J17" s="135" t="e">
        <f>SQRT(((J15/(1+1.14*N4))^2+((J14*1.14*P4)/(1+1.14*N4)^2)^2))</f>
        <v>#DIV/0!</v>
      </c>
      <c r="K17" s="135" t="e">
        <f>SQRT((K15/(1+1.25*N4))^2+((K14*1.25*P4)/(1+1.25*N4)^2)^2)</f>
        <v>#DIV/0!</v>
      </c>
      <c r="L17" s="136" t="e">
        <f>SQRT((L15/(1+1.5*N4))^2+((L14*1.5*P4)/(1+1.5*N4)^2)^2)</f>
        <v>#DIV/0!</v>
      </c>
      <c r="M17" s="91"/>
      <c r="N17" s="137" t="e">
        <f>J16+K16+L16+N2+N10</f>
        <v>#DIV/0!</v>
      </c>
      <c r="O17" s="94" t="s">
        <v>164</v>
      </c>
      <c r="P17" s="138" t="e">
        <f>SQRT(J17^2+K17^2+L17^2+P2^2+P10^2)</f>
        <v>#DIV/0!</v>
      </c>
      <c r="Q17" s="139"/>
      <c r="R17" s="206" t="s">
        <v>203</v>
      </c>
      <c r="S17" s="207" t="s">
        <v>204</v>
      </c>
    </row>
    <row r="18" spans="1:19" x14ac:dyDescent="0.25">
      <c r="A18" s="231">
        <v>1460.91</v>
      </c>
      <c r="B18" s="232" t="s">
        <v>205</v>
      </c>
      <c r="C18" s="232" t="s">
        <v>180</v>
      </c>
      <c r="D18" s="212"/>
      <c r="E18" s="213"/>
      <c r="F18" s="103">
        <f t="shared" si="0"/>
        <v>0</v>
      </c>
      <c r="G18" s="104">
        <f t="shared" si="1"/>
        <v>0</v>
      </c>
      <c r="I18" s="265" t="s">
        <v>206</v>
      </c>
      <c r="J18" s="265"/>
      <c r="K18" s="265"/>
      <c r="L18" s="265"/>
      <c r="M18" s="91"/>
      <c r="N18" s="266" t="s">
        <v>17</v>
      </c>
      <c r="O18" s="266"/>
      <c r="P18" s="266"/>
      <c r="Q18" s="139"/>
      <c r="R18" s="178">
        <f>Overview!$AN$37</f>
        <v>0</v>
      </c>
      <c r="S18" s="179">
        <f>Overview!$AO$37</f>
        <v>0</v>
      </c>
    </row>
    <row r="19" spans="1:19" ht="15.75" thickBot="1" x14ac:dyDescent="0.3">
      <c r="A19" s="230">
        <v>1764.83</v>
      </c>
      <c r="B19" s="225" t="s">
        <v>195</v>
      </c>
      <c r="C19" s="225" t="s">
        <v>168</v>
      </c>
      <c r="D19" s="212"/>
      <c r="E19" s="213"/>
      <c r="F19" s="103">
        <f t="shared" si="0"/>
        <v>0</v>
      </c>
      <c r="G19" s="104">
        <f t="shared" si="1"/>
        <v>0</v>
      </c>
      <c r="I19" s="91"/>
      <c r="J19" s="91"/>
      <c r="K19" s="91"/>
      <c r="L19" s="91"/>
      <c r="M19" s="91"/>
      <c r="N19" s="140" t="e">
        <f>N6*1000/N17</f>
        <v>#DIV/0!</v>
      </c>
      <c r="O19" s="141" t="s">
        <v>164</v>
      </c>
      <c r="P19" s="142" t="e">
        <f>N19*SQRT((P6/N6)^2+(P17/N17)^2)</f>
        <v>#DIV/0!</v>
      </c>
      <c r="Q19" s="139"/>
      <c r="R19" s="143"/>
      <c r="S19" s="144"/>
    </row>
    <row r="20" spans="1:19" ht="15.75" thickBot="1" x14ac:dyDescent="0.3">
      <c r="A20" s="226">
        <v>2615.8200000000002</v>
      </c>
      <c r="B20" s="229" t="s">
        <v>190</v>
      </c>
      <c r="C20" s="229" t="s">
        <v>177</v>
      </c>
      <c r="D20" s="214"/>
      <c r="E20" s="215"/>
      <c r="F20" s="145">
        <f t="shared" si="0"/>
        <v>0</v>
      </c>
      <c r="G20" s="146">
        <f t="shared" si="1"/>
        <v>0</v>
      </c>
      <c r="I20" s="254" t="s">
        <v>207</v>
      </c>
      <c r="J20" s="254"/>
      <c r="K20" s="254"/>
      <c r="L20" s="254"/>
      <c r="M20" s="91"/>
      <c r="N20" s="255" t="s">
        <v>230</v>
      </c>
      <c r="O20" s="255"/>
      <c r="P20" s="255"/>
      <c r="Q20" s="147"/>
      <c r="R20" s="221" t="str">
        <f>Overview!$AL$11</f>
        <v>Quartz</v>
      </c>
      <c r="S20" s="223">
        <f>Overview!$AP$37</f>
        <v>0</v>
      </c>
    </row>
    <row r="25" spans="1:19" x14ac:dyDescent="0.25">
      <c r="I25" s="45"/>
    </row>
    <row r="29" spans="1:19" x14ac:dyDescent="0.25">
      <c r="H29" s="216"/>
    </row>
  </sheetData>
  <sheetProtection sheet="1" objects="1" scenarios="1"/>
  <protectedRanges>
    <protectedRange sqref="B3:B20" name="Intervalo1"/>
  </protectedRanges>
  <mergeCells count="28">
    <mergeCell ref="B1:B2"/>
    <mergeCell ref="C1:C2"/>
    <mergeCell ref="F1:F2"/>
    <mergeCell ref="G1:G2"/>
    <mergeCell ref="I1:L1"/>
    <mergeCell ref="N1:P1"/>
    <mergeCell ref="R1:S1"/>
    <mergeCell ref="R2:S2"/>
    <mergeCell ref="N3:P3"/>
    <mergeCell ref="R3:S3"/>
    <mergeCell ref="I4:L4"/>
    <mergeCell ref="R4:S4"/>
    <mergeCell ref="N5:P5"/>
    <mergeCell ref="R5:S5"/>
    <mergeCell ref="R6:S6"/>
    <mergeCell ref="R16:S16"/>
    <mergeCell ref="I18:L18"/>
    <mergeCell ref="N18:P18"/>
    <mergeCell ref="I7:L7"/>
    <mergeCell ref="I11:L12"/>
    <mergeCell ref="I20:L20"/>
    <mergeCell ref="N20:P20"/>
    <mergeCell ref="N7:P7"/>
    <mergeCell ref="N9:P9"/>
    <mergeCell ref="N12:P12"/>
    <mergeCell ref="N11:P11"/>
    <mergeCell ref="N14:P14"/>
    <mergeCell ref="N16:P16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DC4F99D9-948B-4507-BCEF-B78A2A519D73}">
          <x14:formula1>
            <xm:f>'Occult Data'!$O$1:$O$2</xm:f>
          </x14:formula1>
          <xm:sqref>B18</xm:sqref>
        </x14:dataValidation>
        <x14:dataValidation type="list" allowBlank="1" showInputMessage="1" showErrorMessage="1" xr:uid="{719553DD-E51A-45EE-B646-B7BC31DC0C1C}">
          <x14:formula1>
            <xm:f>'Occult Data'!$N$1:$N$2</xm:f>
          </x14:formula1>
          <xm:sqref>B3</xm:sqref>
        </x14:dataValidation>
        <x14:dataValidation type="list" allowBlank="1" showInputMessage="1" showErrorMessage="1" xr:uid="{15CFC7D5-4E91-446E-9A43-1F899F3585CF}">
          <x14:formula1>
            <xm:f>'Occult Data'!$M$1:$M$2</xm:f>
          </x14:formula1>
          <xm:sqref>B4:B5</xm:sqref>
        </x14:dataValidation>
        <x14:dataValidation type="list" allowBlank="1" showInputMessage="1" showErrorMessage="1" xr:uid="{EFFD7B38-15D2-475D-9378-B3305C2C02C5}">
          <x14:formula1>
            <xm:f>'Occult Data'!$L$1:$L$2</xm:f>
          </x14:formula1>
          <xm:sqref>B7</xm:sqref>
        </x14:dataValidation>
        <x14:dataValidation type="list" allowBlank="1" showInputMessage="1" showErrorMessage="1" xr:uid="{54E7FA23-03C0-4FCF-B413-711A9552AF69}">
          <x14:formula1>
            <xm:f>'Occult Data'!$K$1:$K$2</xm:f>
          </x14:formula1>
          <xm:sqref>B12 B10</xm:sqref>
        </x14:dataValidation>
        <x14:dataValidation type="list" allowBlank="1" showInputMessage="1" showErrorMessage="1" xr:uid="{0ED5A4EA-5610-46D6-BAF5-E7985956286C}">
          <x14:formula1>
            <xm:f>'Occult Data'!$J$1:$J$2</xm:f>
          </x14:formula1>
          <xm:sqref>B19 B17 B14</xm:sqref>
        </x14:dataValidation>
        <x14:dataValidation type="list" allowBlank="1" showInputMessage="1" showErrorMessage="1" xr:uid="{6F49C5DE-BC91-45F8-9A1B-EC7E341CED2E}">
          <x14:formula1>
            <xm:f>'Occult Data'!$I$1:$I$2</xm:f>
          </x14:formula1>
          <xm:sqref>B9</xm:sqref>
        </x14:dataValidation>
        <x14:dataValidation type="list" allowBlank="1" showInputMessage="1" showErrorMessage="1" xr:uid="{4FDE2EF5-4472-4F00-9BFB-8A652689CAB8}">
          <x14:formula1>
            <xm:f>'Occult Data'!$H$1:$H$2</xm:f>
          </x14:formula1>
          <xm:sqref>B6 B8 B11 B15:B16</xm:sqref>
        </x14:dataValidation>
        <x14:dataValidation type="list" allowBlank="1" showInputMessage="1" showErrorMessage="1" xr:uid="{3E612A87-A7AB-4410-B4B7-F6DB8DD07775}">
          <x14:formula1>
            <xm:f>'Occult Data'!$G$1:$G$2</xm:f>
          </x14:formula1>
          <xm:sqref>B20 B13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S29"/>
  <sheetViews>
    <sheetView zoomScaleNormal="100" workbookViewId="0">
      <selection activeCell="B3" sqref="B3:B20"/>
    </sheetView>
  </sheetViews>
  <sheetFormatPr defaultColWidth="11.5703125" defaultRowHeight="15" x14ac:dyDescent="0.25"/>
  <cols>
    <col min="1" max="1" width="9.28515625" customWidth="1"/>
    <col min="2" max="2" width="8.28515625" customWidth="1"/>
    <col min="3" max="3" width="6.85546875" customWidth="1"/>
    <col min="4" max="4" width="11.85546875" customWidth="1"/>
    <col min="5" max="5" width="13.140625" customWidth="1"/>
    <col min="6" max="6" width="10.85546875" customWidth="1"/>
    <col min="7" max="7" width="11.28515625" customWidth="1"/>
    <col min="8" max="8" width="3.140625" customWidth="1"/>
    <col min="9" max="9" width="15.28515625" customWidth="1"/>
    <col min="10" max="10" width="10.7109375" customWidth="1"/>
    <col min="11" max="11" width="13.140625" customWidth="1"/>
    <col min="13" max="13" width="3.140625" customWidth="1"/>
    <col min="14" max="14" width="11.7109375" customWidth="1"/>
    <col min="15" max="16" width="10" customWidth="1"/>
    <col min="17" max="17" width="3.140625" customWidth="1"/>
    <col min="18" max="18" width="14.28515625" customWidth="1"/>
    <col min="19" max="19" width="13.5703125" customWidth="1"/>
    <col min="20" max="64" width="8.7109375" customWidth="1"/>
  </cols>
  <sheetData>
    <row r="1" spans="1:19" ht="13.9" customHeight="1" x14ac:dyDescent="0.25">
      <c r="A1" s="202" t="s">
        <v>152</v>
      </c>
      <c r="B1" s="332" t="s">
        <v>153</v>
      </c>
      <c r="C1" s="332" t="s">
        <v>154</v>
      </c>
      <c r="D1" s="208" t="s">
        <v>155</v>
      </c>
      <c r="E1" s="209" t="s">
        <v>156</v>
      </c>
      <c r="F1" s="333" t="s">
        <v>157</v>
      </c>
      <c r="G1" s="334" t="s">
        <v>158</v>
      </c>
      <c r="H1" s="90"/>
      <c r="I1" s="328" t="s">
        <v>159</v>
      </c>
      <c r="J1" s="328"/>
      <c r="K1" s="328"/>
      <c r="L1" s="328"/>
      <c r="M1" s="91"/>
      <c r="N1" s="328" t="s">
        <v>160</v>
      </c>
      <c r="O1" s="328"/>
      <c r="P1" s="328"/>
      <c r="Q1" s="91"/>
      <c r="R1" s="274" t="s">
        <v>161</v>
      </c>
      <c r="S1" s="274"/>
    </row>
    <row r="2" spans="1:19" ht="15.75" thickBot="1" x14ac:dyDescent="0.3">
      <c r="A2" s="202" t="s">
        <v>162</v>
      </c>
      <c r="B2" s="332"/>
      <c r="C2" s="332"/>
      <c r="D2" s="210" t="s">
        <v>163</v>
      </c>
      <c r="E2" s="211" t="s">
        <v>163</v>
      </c>
      <c r="F2" s="333"/>
      <c r="G2" s="334"/>
      <c r="H2" s="92"/>
      <c r="I2" s="93" t="e">
        <f>SUM(G3,G4,G5,G7,G10,G12,G14,G17,G19)/SUM(F3,F4,F5,F7,F10,F12,F14,F17,F19)</f>
        <v>#DIV/0!</v>
      </c>
      <c r="J2" s="94" t="s">
        <v>164</v>
      </c>
      <c r="K2" s="95" t="e">
        <f>SQRT(1/SUM(F3,F4,F5,F7,F10,F12,F14,F17,F19))</f>
        <v>#DIV/0!</v>
      </c>
      <c r="L2" s="96" t="s">
        <v>165</v>
      </c>
      <c r="M2" s="91"/>
      <c r="N2" s="172">
        <f>Overview!$AA$38</f>
        <v>0.19504856112476671</v>
      </c>
      <c r="O2" s="173" t="s">
        <v>164</v>
      </c>
      <c r="P2" s="174" t="e">
        <f>Overview!$AB$38</f>
        <v>#DIV/0!</v>
      </c>
      <c r="Q2" s="91"/>
      <c r="R2" s="270" t="s">
        <v>166</v>
      </c>
      <c r="S2" s="270"/>
    </row>
    <row r="3" spans="1:19" ht="17.25" x14ac:dyDescent="0.25">
      <c r="A3" s="224">
        <v>46.5</v>
      </c>
      <c r="B3" s="225" t="s">
        <v>167</v>
      </c>
      <c r="C3" s="225" t="s">
        <v>168</v>
      </c>
      <c r="D3" s="212"/>
      <c r="E3" s="213"/>
      <c r="F3" s="97">
        <f t="shared" ref="F3:F20" si="0">IF(B3="-",0,IF(E3&lt;&gt;0,1/E3^2,0))</f>
        <v>0</v>
      </c>
      <c r="G3" s="98">
        <f>IF(D3&lt;&gt;0,D3*F3,0)</f>
        <v>0</v>
      </c>
      <c r="I3" s="99" t="e">
        <f>I2*27/0.33</f>
        <v>#DIV/0!</v>
      </c>
      <c r="J3" s="100" t="s">
        <v>164</v>
      </c>
      <c r="K3" s="101" t="e">
        <f>K2*27/0.33</f>
        <v>#DIV/0!</v>
      </c>
      <c r="L3" s="102" t="s">
        <v>169</v>
      </c>
      <c r="M3" s="91"/>
      <c r="N3" s="331" t="s">
        <v>170</v>
      </c>
      <c r="O3" s="331"/>
      <c r="P3" s="331"/>
      <c r="Q3" s="91"/>
      <c r="R3" s="272" t="s">
        <v>171</v>
      </c>
      <c r="S3" s="272"/>
    </row>
    <row r="4" spans="1:19" x14ac:dyDescent="0.25">
      <c r="A4" s="224">
        <v>63.29</v>
      </c>
      <c r="B4" s="225" t="s">
        <v>172</v>
      </c>
      <c r="C4" s="225" t="s">
        <v>168</v>
      </c>
      <c r="D4" s="212"/>
      <c r="E4" s="213"/>
      <c r="F4" s="103">
        <f t="shared" si="0"/>
        <v>0</v>
      </c>
      <c r="G4" s="104">
        <f>IF(D4&lt;&gt;0,D4*F4,0)</f>
        <v>0</v>
      </c>
      <c r="I4" s="328" t="s">
        <v>173</v>
      </c>
      <c r="J4" s="328"/>
      <c r="K4" s="328"/>
      <c r="L4" s="328"/>
      <c r="M4" s="91"/>
      <c r="N4" s="172" t="e">
        <f>Overview!$AG$38</f>
        <v>#DIV/0!</v>
      </c>
      <c r="O4" s="173" t="s">
        <v>164</v>
      </c>
      <c r="P4" s="174">
        <f>0.1</f>
        <v>0.1</v>
      </c>
      <c r="Q4" s="91"/>
      <c r="R4" s="270" t="s">
        <v>174</v>
      </c>
      <c r="S4" s="270"/>
    </row>
    <row r="5" spans="1:19" x14ac:dyDescent="0.25">
      <c r="A5" s="230">
        <v>93.31</v>
      </c>
      <c r="B5" s="225" t="s">
        <v>172</v>
      </c>
      <c r="C5" s="225" t="s">
        <v>168</v>
      </c>
      <c r="D5" s="212"/>
      <c r="E5" s="213"/>
      <c r="F5" s="103">
        <f t="shared" si="0"/>
        <v>0</v>
      </c>
      <c r="G5" s="104">
        <f t="shared" ref="G5:G20" si="1">IF(D5&lt;&gt;0,D5*F5,0)</f>
        <v>0</v>
      </c>
      <c r="I5" s="93" t="e">
        <f>SUM(G6,G8,G9,G11,G15,G13,G16,G20)/SUM(F6,F8,F9,F11,F13,F15,F16,F20)</f>
        <v>#DIV/0!</v>
      </c>
      <c r="J5" s="94" t="s">
        <v>164</v>
      </c>
      <c r="K5" s="95" t="e">
        <f>SQRT(1/SUM(F6,F8,F9,F11,F13,F15,F16,F20))</f>
        <v>#DIV/0!</v>
      </c>
      <c r="L5" s="96" t="s">
        <v>165</v>
      </c>
      <c r="M5" s="91"/>
      <c r="N5" s="331" t="s">
        <v>13</v>
      </c>
      <c r="O5" s="331"/>
      <c r="P5" s="331"/>
      <c r="Q5" s="91"/>
      <c r="R5" s="272" t="s">
        <v>175</v>
      </c>
      <c r="S5" s="272"/>
    </row>
    <row r="6" spans="1:19" x14ac:dyDescent="0.25">
      <c r="A6" s="226">
        <v>128.72</v>
      </c>
      <c r="B6" s="227" t="s">
        <v>176</v>
      </c>
      <c r="C6" s="227" t="s">
        <v>177</v>
      </c>
      <c r="D6" s="212"/>
      <c r="E6" s="213"/>
      <c r="F6" s="103">
        <f t="shared" si="0"/>
        <v>0</v>
      </c>
      <c r="G6" s="104">
        <f t="shared" si="1"/>
        <v>0</v>
      </c>
      <c r="I6" s="105" t="e">
        <f>I5*27/0.11</f>
        <v>#DIV/0!</v>
      </c>
      <c r="J6" s="106" t="s">
        <v>164</v>
      </c>
      <c r="K6" s="107" t="e">
        <f>K5*27/0.11</f>
        <v>#DIV/0!</v>
      </c>
      <c r="L6" s="108" t="s">
        <v>169</v>
      </c>
      <c r="M6" s="91"/>
      <c r="N6" s="172">
        <f>Overview!$D$38</f>
        <v>0</v>
      </c>
      <c r="O6" s="173" t="s">
        <v>164</v>
      </c>
      <c r="P6" s="174">
        <f>Overview!$E$38</f>
        <v>0</v>
      </c>
      <c r="Q6" s="91"/>
      <c r="R6" s="273" t="s">
        <v>178</v>
      </c>
      <c r="S6" s="273"/>
    </row>
    <row r="7" spans="1:19" x14ac:dyDescent="0.25">
      <c r="A7" s="230">
        <v>185.76</v>
      </c>
      <c r="B7" s="225" t="s">
        <v>179</v>
      </c>
      <c r="C7" s="225" t="s">
        <v>168</v>
      </c>
      <c r="D7" s="212"/>
      <c r="E7" s="213"/>
      <c r="F7" s="103">
        <f t="shared" si="0"/>
        <v>0</v>
      </c>
      <c r="G7" s="104">
        <f t="shared" si="1"/>
        <v>0</v>
      </c>
      <c r="I7" s="328" t="s">
        <v>180</v>
      </c>
      <c r="J7" s="328"/>
      <c r="K7" s="328"/>
      <c r="L7" s="328"/>
      <c r="M7" s="91"/>
      <c r="N7" s="320" t="s">
        <v>181</v>
      </c>
      <c r="O7" s="321"/>
      <c r="P7" s="322"/>
      <c r="Q7" s="91"/>
      <c r="R7" s="91"/>
      <c r="S7" s="109"/>
    </row>
    <row r="8" spans="1:19" ht="15" customHeight="1" x14ac:dyDescent="0.25">
      <c r="A8" s="226">
        <v>209.42</v>
      </c>
      <c r="B8" s="227" t="s">
        <v>176</v>
      </c>
      <c r="C8" s="227" t="s">
        <v>177</v>
      </c>
      <c r="D8" s="212"/>
      <c r="E8" s="213"/>
      <c r="F8" s="103">
        <f t="shared" si="0"/>
        <v>0</v>
      </c>
      <c r="G8" s="104">
        <f t="shared" si="1"/>
        <v>0</v>
      </c>
      <c r="I8" s="110">
        <f>D18</f>
        <v>0</v>
      </c>
      <c r="J8" s="94" t="s">
        <v>164</v>
      </c>
      <c r="K8" s="94">
        <f>E18</f>
        <v>0</v>
      </c>
      <c r="L8" s="111" t="s">
        <v>165</v>
      </c>
      <c r="M8" s="91"/>
      <c r="N8" s="113" t="e">
        <f>(((0.99685704+-0.23958774*LN(R18)+0.014597508*LN(R18)^2)/(1+-0.24153011*LN(R18)+0.015221787*LN(R18)^2))+((0.99685704+-0.23958774*LN(S18)+0.014597508*LN(S18)^2)/(1+-0.24153011*LN(S18)+0.015221787*LN(S18)^2)))/2</f>
        <v>#NUM!</v>
      </c>
      <c r="O8" s="114" t="s">
        <v>164</v>
      </c>
      <c r="P8" s="115" t="e">
        <f>N8*0.05</f>
        <v>#NUM!</v>
      </c>
      <c r="Q8" s="91"/>
      <c r="R8" s="217" t="s">
        <v>189</v>
      </c>
      <c r="S8" s="218" t="s">
        <v>215</v>
      </c>
    </row>
    <row r="9" spans="1:19" x14ac:dyDescent="0.25">
      <c r="A9" s="228">
        <v>238.71</v>
      </c>
      <c r="B9" s="227" t="s">
        <v>183</v>
      </c>
      <c r="C9" s="227" t="s">
        <v>177</v>
      </c>
      <c r="D9" s="212"/>
      <c r="E9" s="213"/>
      <c r="F9" s="103">
        <f t="shared" si="0"/>
        <v>0</v>
      </c>
      <c r="G9" s="104">
        <f t="shared" si="1"/>
        <v>0</v>
      </c>
      <c r="I9" s="112">
        <f>I8*27*1224</f>
        <v>0</v>
      </c>
      <c r="J9" s="107" t="s">
        <v>164</v>
      </c>
      <c r="K9" s="107">
        <f>K8*27*1224</f>
        <v>0</v>
      </c>
      <c r="L9" s="108" t="s">
        <v>169</v>
      </c>
      <c r="M9" s="91"/>
      <c r="N9" s="320" t="s">
        <v>187</v>
      </c>
      <c r="O9" s="321"/>
      <c r="P9" s="322"/>
      <c r="Q9" s="91"/>
      <c r="R9" s="116" t="s">
        <v>184</v>
      </c>
      <c r="S9" s="117">
        <v>0.03</v>
      </c>
    </row>
    <row r="10" spans="1:19" x14ac:dyDescent="0.25">
      <c r="A10" s="224">
        <v>295.10000000000002</v>
      </c>
      <c r="B10" s="225" t="s">
        <v>185</v>
      </c>
      <c r="C10" s="225" t="s">
        <v>168</v>
      </c>
      <c r="D10" s="212"/>
      <c r="E10" s="213"/>
      <c r="F10" s="103">
        <f t="shared" si="0"/>
        <v>0</v>
      </c>
      <c r="G10" s="104">
        <f t="shared" si="1"/>
        <v>0</v>
      </c>
      <c r="I10" s="118">
        <f>I9*100/1000000</f>
        <v>0</v>
      </c>
      <c r="J10" s="119" t="s">
        <v>164</v>
      </c>
      <c r="K10" s="119">
        <f>K9*100/1000000</f>
        <v>0</v>
      </c>
      <c r="L10" s="108" t="s">
        <v>186</v>
      </c>
      <c r="M10" s="91"/>
      <c r="N10" s="122">
        <f>IF(S20="on",IF(R20="Feldspar",12.5*0.7982*(1-((((0.99685704+-0.23958774*LN(R18)+0.014597508*LN(R18)^2)/(1+-0.24153011*LN(R18)+0.015221787*LN(R18)^2))+((0.99685704+-0.23958774*LN(S18)+0.014597508*LN(S18)^2)/(1+-0.24153011*LN(S18)+0.015221787*LN(S18)^2)))/2)),0.01),0)</f>
        <v>0</v>
      </c>
      <c r="O10" s="123" t="s">
        <v>164</v>
      </c>
      <c r="P10" s="121">
        <f>IF(S20="on",IF(R20="Feldspar",N10*SQRT((0.12/12.5)^2+(0.039/0.7982)^2 + (P8/(N8))^2),0.002),0)</f>
        <v>0</v>
      </c>
      <c r="Q10" s="91"/>
      <c r="R10" s="120" t="s">
        <v>188</v>
      </c>
      <c r="S10" s="121">
        <v>0.04</v>
      </c>
    </row>
    <row r="11" spans="1:19" x14ac:dyDescent="0.25">
      <c r="A11" s="226">
        <v>338.21</v>
      </c>
      <c r="B11" s="227" t="s">
        <v>176</v>
      </c>
      <c r="C11" s="227" t="s">
        <v>177</v>
      </c>
      <c r="D11" s="212"/>
      <c r="E11" s="213"/>
      <c r="F11" s="103">
        <f t="shared" si="0"/>
        <v>0</v>
      </c>
      <c r="G11" s="104">
        <f t="shared" si="1"/>
        <v>0</v>
      </c>
      <c r="I11" s="329" t="s">
        <v>52</v>
      </c>
      <c r="J11" s="329"/>
      <c r="K11" s="329"/>
      <c r="L11" s="330"/>
      <c r="M11" s="91"/>
      <c r="N11" s="280" t="s">
        <v>214</v>
      </c>
      <c r="O11" s="281"/>
      <c r="P11" s="282"/>
      <c r="Q11" s="91"/>
      <c r="R11" s="203" t="s">
        <v>189</v>
      </c>
      <c r="S11" s="175">
        <f>IF(Overview!AM38="silt",IF(Overview!K38="lin",0.03,IF(Overview!K38="exp",0.04,"missing info")),0)</f>
        <v>0</v>
      </c>
    </row>
    <row r="12" spans="1:19" x14ac:dyDescent="0.25">
      <c r="A12" s="224">
        <v>351.85</v>
      </c>
      <c r="B12" s="225" t="s">
        <v>185</v>
      </c>
      <c r="C12" s="225" t="s">
        <v>168</v>
      </c>
      <c r="D12" s="212"/>
      <c r="E12" s="213"/>
      <c r="F12" s="103">
        <f t="shared" si="0"/>
        <v>0</v>
      </c>
      <c r="G12" s="104">
        <f t="shared" si="1"/>
        <v>0</v>
      </c>
      <c r="I12" s="329"/>
      <c r="J12" s="329"/>
      <c r="K12" s="329"/>
      <c r="L12" s="330"/>
      <c r="M12" s="91"/>
      <c r="N12" s="320" t="s">
        <v>216</v>
      </c>
      <c r="O12" s="321"/>
      <c r="P12" s="322"/>
      <c r="Q12" s="91"/>
      <c r="R12" s="91"/>
      <c r="S12" s="109"/>
    </row>
    <row r="13" spans="1:19" x14ac:dyDescent="0.25">
      <c r="A13" s="228">
        <v>583.17999999999995</v>
      </c>
      <c r="B13" s="229" t="s">
        <v>190</v>
      </c>
      <c r="C13" s="227" t="s">
        <v>177</v>
      </c>
      <c r="D13" s="212"/>
      <c r="E13" s="213"/>
      <c r="F13" s="103">
        <f t="shared" si="0"/>
        <v>0</v>
      </c>
      <c r="G13" s="104">
        <f t="shared" si="1"/>
        <v>0</v>
      </c>
      <c r="I13" s="124"/>
      <c r="J13" s="125" t="s">
        <v>191</v>
      </c>
      <c r="K13" s="125" t="s">
        <v>192</v>
      </c>
      <c r="L13" s="126" t="s">
        <v>193</v>
      </c>
      <c r="M13" s="91"/>
      <c r="N13" s="130" t="e">
        <f>D7/(D4+D5)</f>
        <v>#DIV/0!</v>
      </c>
      <c r="O13" s="123" t="s">
        <v>164</v>
      </c>
      <c r="P13" s="131" t="e">
        <f>SQRT((E7^2/(D4+D5)^2)+(D7^2*(E4^2+E5^2)/(D4+D5)^4))</f>
        <v>#DIV/0!</v>
      </c>
      <c r="Q13" s="91"/>
      <c r="R13" s="204" t="s">
        <v>194</v>
      </c>
      <c r="S13" s="187">
        <f>Overview!$N$38</f>
        <v>0</v>
      </c>
    </row>
    <row r="14" spans="1:19" x14ac:dyDescent="0.25">
      <c r="A14" s="224">
        <v>609.22</v>
      </c>
      <c r="B14" s="225" t="s">
        <v>195</v>
      </c>
      <c r="C14" s="225" t="s">
        <v>168</v>
      </c>
      <c r="D14" s="212"/>
      <c r="E14" s="213"/>
      <c r="F14" s="103">
        <f t="shared" si="0"/>
        <v>0</v>
      </c>
      <c r="G14" s="104">
        <f t="shared" si="1"/>
        <v>0</v>
      </c>
      <c r="I14" s="127" t="s">
        <v>196</v>
      </c>
      <c r="J14" s="128" t="e">
        <f>(I6*0.0479)+(I3*0.1116)+(I10*0.2491)</f>
        <v>#DIV/0!</v>
      </c>
      <c r="K14" s="128" t="e">
        <f>(I6*0.0277*(1-0.171))+(I3*0.1457*(1-0.117))+(I10*(0.7982+0.019)*(1-0.0494))</f>
        <v>#DIV/0!</v>
      </c>
      <c r="L14" s="129" t="e">
        <f>(I6*0.644*S11)+(I3*2.22*S11)</f>
        <v>#DIV/0!</v>
      </c>
      <c r="M14" s="91"/>
      <c r="N14" s="323" t="s">
        <v>217</v>
      </c>
      <c r="O14" s="324"/>
      <c r="P14" s="325"/>
      <c r="Q14" s="91"/>
      <c r="R14" s="205" t="s">
        <v>197</v>
      </c>
      <c r="S14" s="177">
        <f>Overview!$O$38</f>
        <v>0</v>
      </c>
    </row>
    <row r="15" spans="1:19" x14ac:dyDescent="0.25">
      <c r="A15" s="228">
        <v>911.1</v>
      </c>
      <c r="B15" s="227" t="s">
        <v>176</v>
      </c>
      <c r="C15" s="227" t="s">
        <v>177</v>
      </c>
      <c r="D15" s="212"/>
      <c r="E15" s="213"/>
      <c r="F15" s="103">
        <f t="shared" si="0"/>
        <v>0</v>
      </c>
      <c r="G15" s="104">
        <f t="shared" si="1"/>
        <v>0</v>
      </c>
      <c r="I15" s="127" t="s">
        <v>198</v>
      </c>
      <c r="J15" s="128" t="e">
        <f>SQRT((0.0479*K6)^2+(0.1116*K3)^2+(0.2491*K10)^2)</f>
        <v>#DIV/0!</v>
      </c>
      <c r="K15" s="128" t="e">
        <f>SQRT((0.0277*(1-0.171)*K6)^2+(I6*0.0277*0.013)^2+(0.1457*(1-0.117)*K3)^2+(I3*0.1457*0.011)^2+(0.801*(1-0.0494)*K10)^2+(I10*0.801*0.007)^2)</f>
        <v>#DIV/0!</v>
      </c>
      <c r="L15" s="132" t="e">
        <f>IF(L14=0,0,(SQRT((K6*0.644)^2+(K3*2.22)^2)*S11))</f>
        <v>#DIV/0!</v>
      </c>
      <c r="M15" s="91"/>
      <c r="N15" s="219" t="e">
        <f>D9/(D6+D8+D11+D15+D16)</f>
        <v>#DIV/0!</v>
      </c>
      <c r="O15" s="123" t="s">
        <v>164</v>
      </c>
      <c r="P15" s="220" t="e">
        <f>SQRT((E9^2/(D6+D8+D11+D15+D16)^2)+(D9^2*(E6^2+E8^2+E11^2+E15^2+E16^2)/(D6+D8+D11+D15+D16)^4))</f>
        <v>#DIV/0!</v>
      </c>
      <c r="Q15" s="91"/>
      <c r="R15" s="91"/>
      <c r="S15" s="109"/>
    </row>
    <row r="16" spans="1:19" x14ac:dyDescent="0.25">
      <c r="A16" s="226">
        <v>968.93</v>
      </c>
      <c r="B16" s="227" t="s">
        <v>176</v>
      </c>
      <c r="C16" s="227" t="s">
        <v>177</v>
      </c>
      <c r="D16" s="212"/>
      <c r="E16" s="213"/>
      <c r="F16" s="103">
        <f t="shared" si="0"/>
        <v>0</v>
      </c>
      <c r="G16" s="104">
        <f t="shared" si="1"/>
        <v>0</v>
      </c>
      <c r="I16" s="127" t="s">
        <v>199</v>
      </c>
      <c r="J16" s="128" t="e">
        <f>J14/(1+1.14*N4)</f>
        <v>#DIV/0!</v>
      </c>
      <c r="K16" s="128" t="e">
        <f>K14/(1+1.25*N4)</f>
        <v>#DIV/0!</v>
      </c>
      <c r="L16" s="129" t="e">
        <f>L14/(1+1.5*N4)</f>
        <v>#DIV/0!</v>
      </c>
      <c r="M16" s="91"/>
      <c r="N16" s="262" t="s">
        <v>200</v>
      </c>
      <c r="O16" s="262"/>
      <c r="P16" s="262"/>
      <c r="Q16" s="133"/>
      <c r="R16" s="326" t="s">
        <v>201</v>
      </c>
      <c r="S16" s="327"/>
    </row>
    <row r="17" spans="1:19" ht="15.75" thickBot="1" x14ac:dyDescent="0.3">
      <c r="A17" s="230">
        <v>1120.1600000000001</v>
      </c>
      <c r="B17" s="225" t="s">
        <v>195</v>
      </c>
      <c r="C17" s="225" t="s">
        <v>168</v>
      </c>
      <c r="D17" s="212"/>
      <c r="E17" s="213"/>
      <c r="F17" s="103">
        <f t="shared" si="0"/>
        <v>0</v>
      </c>
      <c r="G17" s="104">
        <f t="shared" si="1"/>
        <v>0</v>
      </c>
      <c r="I17" s="134" t="s">
        <v>202</v>
      </c>
      <c r="J17" s="135" t="e">
        <f>SQRT(((J15/(1+1.14*N4))^2+((J14*1.14*P4)/(1+1.14*N4)^2)^2))</f>
        <v>#DIV/0!</v>
      </c>
      <c r="K17" s="135" t="e">
        <f>SQRT((K15/(1+1.25*N4))^2+((K14*1.25*P4)/(1+1.25*N4)^2)^2)</f>
        <v>#DIV/0!</v>
      </c>
      <c r="L17" s="136" t="e">
        <f>SQRT((L15/(1+1.5*N4))^2+((L14*1.5*P4)/(1+1.5*N4)^2)^2)</f>
        <v>#DIV/0!</v>
      </c>
      <c r="M17" s="91"/>
      <c r="N17" s="137" t="e">
        <f>J16+K16+L16+N2+N10</f>
        <v>#DIV/0!</v>
      </c>
      <c r="O17" s="94" t="s">
        <v>164</v>
      </c>
      <c r="P17" s="138" t="e">
        <f>SQRT(J17^2+K17^2+L17^2+P2^2+P10^2)</f>
        <v>#DIV/0!</v>
      </c>
      <c r="Q17" s="139"/>
      <c r="R17" s="206" t="s">
        <v>203</v>
      </c>
      <c r="S17" s="207" t="s">
        <v>204</v>
      </c>
    </row>
    <row r="18" spans="1:19" x14ac:dyDescent="0.25">
      <c r="A18" s="231">
        <v>1460.91</v>
      </c>
      <c r="B18" s="232" t="s">
        <v>205</v>
      </c>
      <c r="C18" s="232" t="s">
        <v>180</v>
      </c>
      <c r="D18" s="212"/>
      <c r="E18" s="213"/>
      <c r="F18" s="103">
        <f t="shared" si="0"/>
        <v>0</v>
      </c>
      <c r="G18" s="104">
        <f t="shared" si="1"/>
        <v>0</v>
      </c>
      <c r="I18" s="265" t="s">
        <v>206</v>
      </c>
      <c r="J18" s="265"/>
      <c r="K18" s="265"/>
      <c r="L18" s="265"/>
      <c r="M18" s="91"/>
      <c r="N18" s="266" t="s">
        <v>17</v>
      </c>
      <c r="O18" s="266"/>
      <c r="P18" s="266"/>
      <c r="Q18" s="139"/>
      <c r="R18" s="178">
        <f>Overview!$AN$38</f>
        <v>0</v>
      </c>
      <c r="S18" s="179">
        <f>Overview!$AO$38</f>
        <v>0</v>
      </c>
    </row>
    <row r="19" spans="1:19" ht="15.75" thickBot="1" x14ac:dyDescent="0.3">
      <c r="A19" s="230">
        <v>1764.83</v>
      </c>
      <c r="B19" s="225" t="s">
        <v>195</v>
      </c>
      <c r="C19" s="225" t="s">
        <v>168</v>
      </c>
      <c r="D19" s="212"/>
      <c r="E19" s="213"/>
      <c r="F19" s="103">
        <f t="shared" si="0"/>
        <v>0</v>
      </c>
      <c r="G19" s="104">
        <f t="shared" si="1"/>
        <v>0</v>
      </c>
      <c r="I19" s="91"/>
      <c r="J19" s="91"/>
      <c r="K19" s="91"/>
      <c r="L19" s="91"/>
      <c r="M19" s="91"/>
      <c r="N19" s="140" t="e">
        <f>N6*1000/N17</f>
        <v>#DIV/0!</v>
      </c>
      <c r="O19" s="141" t="s">
        <v>164</v>
      </c>
      <c r="P19" s="142" t="e">
        <f>N19*SQRT((P6/N6)^2+(P17/N17)^2)</f>
        <v>#DIV/0!</v>
      </c>
      <c r="Q19" s="139"/>
      <c r="R19" s="143"/>
      <c r="S19" s="144"/>
    </row>
    <row r="20" spans="1:19" ht="15.75" thickBot="1" x14ac:dyDescent="0.3">
      <c r="A20" s="226">
        <v>2615.8200000000002</v>
      </c>
      <c r="B20" s="229" t="s">
        <v>190</v>
      </c>
      <c r="C20" s="229" t="s">
        <v>177</v>
      </c>
      <c r="D20" s="214"/>
      <c r="E20" s="215"/>
      <c r="F20" s="145">
        <f t="shared" si="0"/>
        <v>0</v>
      </c>
      <c r="G20" s="146">
        <f t="shared" si="1"/>
        <v>0</v>
      </c>
      <c r="I20" s="254" t="s">
        <v>207</v>
      </c>
      <c r="J20" s="254"/>
      <c r="K20" s="254"/>
      <c r="L20" s="254"/>
      <c r="M20" s="91"/>
      <c r="N20" s="255" t="s">
        <v>230</v>
      </c>
      <c r="O20" s="255"/>
      <c r="P20" s="255"/>
      <c r="Q20" s="147"/>
      <c r="R20" s="221" t="str">
        <f>Overview!$AL$11</f>
        <v>Quartz</v>
      </c>
      <c r="S20" s="223">
        <f>Overview!$AP$38</f>
        <v>0</v>
      </c>
    </row>
    <row r="25" spans="1:19" x14ac:dyDescent="0.25">
      <c r="I25" s="45"/>
    </row>
    <row r="29" spans="1:19" x14ac:dyDescent="0.25">
      <c r="H29" s="216"/>
    </row>
  </sheetData>
  <sheetProtection sheet="1" objects="1" scenarios="1"/>
  <protectedRanges>
    <protectedRange sqref="B3:B20" name="Intervalo1"/>
  </protectedRanges>
  <mergeCells count="28">
    <mergeCell ref="B1:B2"/>
    <mergeCell ref="C1:C2"/>
    <mergeCell ref="F1:F2"/>
    <mergeCell ref="G1:G2"/>
    <mergeCell ref="I1:L1"/>
    <mergeCell ref="N1:P1"/>
    <mergeCell ref="R1:S1"/>
    <mergeCell ref="R2:S2"/>
    <mergeCell ref="N3:P3"/>
    <mergeCell ref="R3:S3"/>
    <mergeCell ref="I4:L4"/>
    <mergeCell ref="R4:S4"/>
    <mergeCell ref="N5:P5"/>
    <mergeCell ref="R5:S5"/>
    <mergeCell ref="R6:S6"/>
    <mergeCell ref="R16:S16"/>
    <mergeCell ref="I18:L18"/>
    <mergeCell ref="N18:P18"/>
    <mergeCell ref="I7:L7"/>
    <mergeCell ref="I11:L12"/>
    <mergeCell ref="I20:L20"/>
    <mergeCell ref="N20:P20"/>
    <mergeCell ref="N7:P7"/>
    <mergeCell ref="N9:P9"/>
    <mergeCell ref="N12:P12"/>
    <mergeCell ref="N11:P11"/>
    <mergeCell ref="N14:P14"/>
    <mergeCell ref="N16:P16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3D231000-C98B-49A1-8A6F-0F1D296E6730}">
          <x14:formula1>
            <xm:f>'Occult Data'!$O$1:$O$2</xm:f>
          </x14:formula1>
          <xm:sqref>B18</xm:sqref>
        </x14:dataValidation>
        <x14:dataValidation type="list" allowBlank="1" showInputMessage="1" showErrorMessage="1" xr:uid="{5682AFE9-2395-4004-93B8-307C6E271B03}">
          <x14:formula1>
            <xm:f>'Occult Data'!$N$1:$N$2</xm:f>
          </x14:formula1>
          <xm:sqref>B3</xm:sqref>
        </x14:dataValidation>
        <x14:dataValidation type="list" allowBlank="1" showInputMessage="1" showErrorMessage="1" xr:uid="{EAF1F7C4-716B-4245-AF26-A7E0A83A19FD}">
          <x14:formula1>
            <xm:f>'Occult Data'!$M$1:$M$2</xm:f>
          </x14:formula1>
          <xm:sqref>B4:B5</xm:sqref>
        </x14:dataValidation>
        <x14:dataValidation type="list" allowBlank="1" showInputMessage="1" showErrorMessage="1" xr:uid="{C3032DFF-BE0C-4C09-8CC7-B0F4BAFAF299}">
          <x14:formula1>
            <xm:f>'Occult Data'!$L$1:$L$2</xm:f>
          </x14:formula1>
          <xm:sqref>B7</xm:sqref>
        </x14:dataValidation>
        <x14:dataValidation type="list" allowBlank="1" showInputMessage="1" showErrorMessage="1" xr:uid="{B26C5B1C-D64F-40E6-9852-91934F961FC5}">
          <x14:formula1>
            <xm:f>'Occult Data'!$K$1:$K$2</xm:f>
          </x14:formula1>
          <xm:sqref>B12 B10</xm:sqref>
        </x14:dataValidation>
        <x14:dataValidation type="list" allowBlank="1" showInputMessage="1" showErrorMessage="1" xr:uid="{D44BBAF9-2FB4-44C5-8321-A8EE0832EB9C}">
          <x14:formula1>
            <xm:f>'Occult Data'!$J$1:$J$2</xm:f>
          </x14:formula1>
          <xm:sqref>B19 B17 B14</xm:sqref>
        </x14:dataValidation>
        <x14:dataValidation type="list" allowBlank="1" showInputMessage="1" showErrorMessage="1" xr:uid="{73198DD9-662D-4F8C-BBCD-2B2CFF290C59}">
          <x14:formula1>
            <xm:f>'Occult Data'!$I$1:$I$2</xm:f>
          </x14:formula1>
          <xm:sqref>B9</xm:sqref>
        </x14:dataValidation>
        <x14:dataValidation type="list" allowBlank="1" showInputMessage="1" showErrorMessage="1" xr:uid="{50A34CAC-A032-4CF2-95C3-3D1F471E8FB2}">
          <x14:formula1>
            <xm:f>'Occult Data'!$H$1:$H$2</xm:f>
          </x14:formula1>
          <xm:sqref>B6 B8 B11 B15:B16</xm:sqref>
        </x14:dataValidation>
        <x14:dataValidation type="list" allowBlank="1" showInputMessage="1" showErrorMessage="1" xr:uid="{EDB2B224-E873-4E85-BC1B-DC477151500E}">
          <x14:formula1>
            <xm:f>'Occult Data'!$G$1:$G$2</xm:f>
          </x14:formula1>
          <xm:sqref>B20 B13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S29"/>
  <sheetViews>
    <sheetView zoomScaleNormal="100" workbookViewId="0">
      <selection activeCell="B3" sqref="B3:B20"/>
    </sheetView>
  </sheetViews>
  <sheetFormatPr defaultColWidth="11.5703125" defaultRowHeight="15" x14ac:dyDescent="0.25"/>
  <cols>
    <col min="1" max="1" width="9.28515625" customWidth="1"/>
    <col min="2" max="2" width="8.28515625" customWidth="1"/>
    <col min="3" max="3" width="6.85546875" customWidth="1"/>
    <col min="4" max="4" width="11.85546875" customWidth="1"/>
    <col min="5" max="5" width="13.140625" customWidth="1"/>
    <col min="6" max="6" width="10.85546875" customWidth="1"/>
    <col min="7" max="7" width="11.28515625" customWidth="1"/>
    <col min="8" max="8" width="3.140625" customWidth="1"/>
    <col min="9" max="9" width="15.28515625" customWidth="1"/>
    <col min="10" max="10" width="10.7109375" customWidth="1"/>
    <col min="11" max="11" width="13.140625" customWidth="1"/>
    <col min="13" max="13" width="3.140625" customWidth="1"/>
    <col min="14" max="14" width="11.7109375" customWidth="1"/>
    <col min="15" max="16" width="10" customWidth="1"/>
    <col min="17" max="17" width="3.140625" customWidth="1"/>
    <col min="18" max="18" width="14.28515625" customWidth="1"/>
    <col min="19" max="19" width="13.5703125" customWidth="1"/>
    <col min="20" max="64" width="8.7109375" customWidth="1"/>
  </cols>
  <sheetData>
    <row r="1" spans="1:19" ht="13.9" customHeight="1" x14ac:dyDescent="0.25">
      <c r="A1" s="202" t="s">
        <v>152</v>
      </c>
      <c r="B1" s="332" t="s">
        <v>153</v>
      </c>
      <c r="C1" s="332" t="s">
        <v>154</v>
      </c>
      <c r="D1" s="208" t="s">
        <v>155</v>
      </c>
      <c r="E1" s="209" t="s">
        <v>156</v>
      </c>
      <c r="F1" s="333" t="s">
        <v>157</v>
      </c>
      <c r="G1" s="334" t="s">
        <v>158</v>
      </c>
      <c r="H1" s="90"/>
      <c r="I1" s="328" t="s">
        <v>159</v>
      </c>
      <c r="J1" s="328"/>
      <c r="K1" s="328"/>
      <c r="L1" s="328"/>
      <c r="M1" s="91"/>
      <c r="N1" s="328" t="s">
        <v>160</v>
      </c>
      <c r="O1" s="328"/>
      <c r="P1" s="328"/>
      <c r="Q1" s="91"/>
      <c r="R1" s="274" t="s">
        <v>161</v>
      </c>
      <c r="S1" s="274"/>
    </row>
    <row r="2" spans="1:19" ht="15.75" thickBot="1" x14ac:dyDescent="0.3">
      <c r="A2" s="202" t="s">
        <v>162</v>
      </c>
      <c r="B2" s="332"/>
      <c r="C2" s="332"/>
      <c r="D2" s="210" t="s">
        <v>163</v>
      </c>
      <c r="E2" s="211" t="s">
        <v>163</v>
      </c>
      <c r="F2" s="333"/>
      <c r="G2" s="334"/>
      <c r="H2" s="92"/>
      <c r="I2" s="93" t="e">
        <f>SUM(G3,G4,G5,G7,G10,G12,G14,G17,G19)/SUM(F3,F4,F5,F7,F10,F12,F14,F17,F19)</f>
        <v>#DIV/0!</v>
      </c>
      <c r="J2" s="94" t="s">
        <v>164</v>
      </c>
      <c r="K2" s="95" t="e">
        <f>SQRT(1/SUM(F3,F4,F5,F7,F10,F12,F14,F17,F19))</f>
        <v>#DIV/0!</v>
      </c>
      <c r="L2" s="96" t="s">
        <v>165</v>
      </c>
      <c r="M2" s="91"/>
      <c r="N2" s="172">
        <f>Overview!$AA$39</f>
        <v>0.19504856112476671</v>
      </c>
      <c r="O2" s="173" t="s">
        <v>164</v>
      </c>
      <c r="P2" s="174" t="e">
        <f>Overview!$AB$39</f>
        <v>#DIV/0!</v>
      </c>
      <c r="Q2" s="91"/>
      <c r="R2" s="270" t="s">
        <v>166</v>
      </c>
      <c r="S2" s="270"/>
    </row>
    <row r="3" spans="1:19" ht="17.25" x14ac:dyDescent="0.25">
      <c r="A3" s="224">
        <v>46.5</v>
      </c>
      <c r="B3" s="225" t="s">
        <v>167</v>
      </c>
      <c r="C3" s="225" t="s">
        <v>168</v>
      </c>
      <c r="D3" s="212"/>
      <c r="E3" s="213"/>
      <c r="F3" s="97">
        <f t="shared" ref="F3:F20" si="0">IF(B3="-",0,IF(E3&lt;&gt;0,1/E3^2,0))</f>
        <v>0</v>
      </c>
      <c r="G3" s="98">
        <f>IF(D3&lt;&gt;0,D3*F3,0)</f>
        <v>0</v>
      </c>
      <c r="I3" s="99" t="e">
        <f>I2*27/0.33</f>
        <v>#DIV/0!</v>
      </c>
      <c r="J3" s="100" t="s">
        <v>164</v>
      </c>
      <c r="K3" s="101" t="e">
        <f>K2*27/0.33</f>
        <v>#DIV/0!</v>
      </c>
      <c r="L3" s="102" t="s">
        <v>169</v>
      </c>
      <c r="M3" s="91"/>
      <c r="N3" s="331" t="s">
        <v>170</v>
      </c>
      <c r="O3" s="331"/>
      <c r="P3" s="331"/>
      <c r="Q3" s="91"/>
      <c r="R3" s="272" t="s">
        <v>171</v>
      </c>
      <c r="S3" s="272"/>
    </row>
    <row r="4" spans="1:19" x14ac:dyDescent="0.25">
      <c r="A4" s="224">
        <v>63.29</v>
      </c>
      <c r="B4" s="225" t="s">
        <v>172</v>
      </c>
      <c r="C4" s="225" t="s">
        <v>168</v>
      </c>
      <c r="D4" s="212"/>
      <c r="E4" s="213"/>
      <c r="F4" s="103">
        <f t="shared" si="0"/>
        <v>0</v>
      </c>
      <c r="G4" s="104">
        <f>IF(D4&lt;&gt;0,D4*F4,0)</f>
        <v>0</v>
      </c>
      <c r="I4" s="328" t="s">
        <v>173</v>
      </c>
      <c r="J4" s="328"/>
      <c r="K4" s="328"/>
      <c r="L4" s="328"/>
      <c r="M4" s="91"/>
      <c r="N4" s="172" t="e">
        <f>Overview!$AG$39</f>
        <v>#DIV/0!</v>
      </c>
      <c r="O4" s="173" t="s">
        <v>164</v>
      </c>
      <c r="P4" s="174">
        <f>0.1</f>
        <v>0.1</v>
      </c>
      <c r="Q4" s="91"/>
      <c r="R4" s="270" t="s">
        <v>174</v>
      </c>
      <c r="S4" s="270"/>
    </row>
    <row r="5" spans="1:19" x14ac:dyDescent="0.25">
      <c r="A5" s="230">
        <v>93.31</v>
      </c>
      <c r="B5" s="225" t="s">
        <v>172</v>
      </c>
      <c r="C5" s="225" t="s">
        <v>168</v>
      </c>
      <c r="D5" s="212"/>
      <c r="E5" s="213"/>
      <c r="F5" s="103">
        <f t="shared" si="0"/>
        <v>0</v>
      </c>
      <c r="G5" s="104">
        <f t="shared" ref="G5:G20" si="1">IF(D5&lt;&gt;0,D5*F5,0)</f>
        <v>0</v>
      </c>
      <c r="I5" s="93" t="e">
        <f>SUM(G6,G8,G9,G11,G15,G13,G16,G20)/SUM(F6,F8,F9,F11,F13,F15,F16,F20)</f>
        <v>#DIV/0!</v>
      </c>
      <c r="J5" s="94" t="s">
        <v>164</v>
      </c>
      <c r="K5" s="95" t="e">
        <f>SQRT(1/SUM(F6,F8,F9,F11,F13,F15,F16,F20))</f>
        <v>#DIV/0!</v>
      </c>
      <c r="L5" s="96" t="s">
        <v>165</v>
      </c>
      <c r="M5" s="91"/>
      <c r="N5" s="331" t="s">
        <v>13</v>
      </c>
      <c r="O5" s="331"/>
      <c r="P5" s="331"/>
      <c r="Q5" s="91"/>
      <c r="R5" s="272" t="s">
        <v>175</v>
      </c>
      <c r="S5" s="272"/>
    </row>
    <row r="6" spans="1:19" x14ac:dyDescent="0.25">
      <c r="A6" s="226">
        <v>128.72</v>
      </c>
      <c r="B6" s="227" t="s">
        <v>176</v>
      </c>
      <c r="C6" s="227" t="s">
        <v>177</v>
      </c>
      <c r="D6" s="212"/>
      <c r="E6" s="213"/>
      <c r="F6" s="103">
        <f t="shared" si="0"/>
        <v>0</v>
      </c>
      <c r="G6" s="104">
        <f t="shared" si="1"/>
        <v>0</v>
      </c>
      <c r="I6" s="105" t="e">
        <f>I5*27/0.11</f>
        <v>#DIV/0!</v>
      </c>
      <c r="J6" s="106" t="s">
        <v>164</v>
      </c>
      <c r="K6" s="107" t="e">
        <f>K5*27/0.11</f>
        <v>#DIV/0!</v>
      </c>
      <c r="L6" s="108" t="s">
        <v>169</v>
      </c>
      <c r="M6" s="91"/>
      <c r="N6" s="172">
        <f>Overview!$D$39</f>
        <v>0</v>
      </c>
      <c r="O6" s="173" t="s">
        <v>164</v>
      </c>
      <c r="P6" s="174">
        <f>Overview!$E$39</f>
        <v>0</v>
      </c>
      <c r="Q6" s="91"/>
      <c r="R6" s="273" t="s">
        <v>178</v>
      </c>
      <c r="S6" s="273"/>
    </row>
    <row r="7" spans="1:19" x14ac:dyDescent="0.25">
      <c r="A7" s="230">
        <v>185.76</v>
      </c>
      <c r="B7" s="225" t="s">
        <v>179</v>
      </c>
      <c r="C7" s="225" t="s">
        <v>168</v>
      </c>
      <c r="D7" s="212"/>
      <c r="E7" s="213"/>
      <c r="F7" s="103">
        <f t="shared" si="0"/>
        <v>0</v>
      </c>
      <c r="G7" s="104">
        <f t="shared" si="1"/>
        <v>0</v>
      </c>
      <c r="I7" s="328" t="s">
        <v>180</v>
      </c>
      <c r="J7" s="328"/>
      <c r="K7" s="328"/>
      <c r="L7" s="328"/>
      <c r="M7" s="91"/>
      <c r="N7" s="320" t="s">
        <v>181</v>
      </c>
      <c r="O7" s="321"/>
      <c r="P7" s="322"/>
      <c r="Q7" s="91"/>
      <c r="R7" s="91"/>
      <c r="S7" s="109"/>
    </row>
    <row r="8" spans="1:19" ht="15" customHeight="1" x14ac:dyDescent="0.25">
      <c r="A8" s="226">
        <v>209.42</v>
      </c>
      <c r="B8" s="227" t="s">
        <v>176</v>
      </c>
      <c r="C8" s="227" t="s">
        <v>177</v>
      </c>
      <c r="D8" s="212"/>
      <c r="E8" s="213"/>
      <c r="F8" s="103">
        <f t="shared" si="0"/>
        <v>0</v>
      </c>
      <c r="G8" s="104">
        <f t="shared" si="1"/>
        <v>0</v>
      </c>
      <c r="I8" s="110">
        <f>D18</f>
        <v>0</v>
      </c>
      <c r="J8" s="94" t="s">
        <v>164</v>
      </c>
      <c r="K8" s="94">
        <f>E18</f>
        <v>0</v>
      </c>
      <c r="L8" s="111" t="s">
        <v>165</v>
      </c>
      <c r="M8" s="91"/>
      <c r="N8" s="113" t="e">
        <f>(((0.99685704+-0.23958774*LN(R18)+0.014597508*LN(R18)^2)/(1+-0.24153011*LN(R18)+0.015221787*LN(R18)^2))+((0.99685704+-0.23958774*LN(S18)+0.014597508*LN(S18)^2)/(1+-0.24153011*LN(S18)+0.015221787*LN(S18)^2)))/2</f>
        <v>#NUM!</v>
      </c>
      <c r="O8" s="114" t="s">
        <v>164</v>
      </c>
      <c r="P8" s="115" t="e">
        <f>N8*0.05</f>
        <v>#NUM!</v>
      </c>
      <c r="Q8" s="91"/>
      <c r="R8" s="217" t="s">
        <v>189</v>
      </c>
      <c r="S8" s="218" t="s">
        <v>215</v>
      </c>
    </row>
    <row r="9" spans="1:19" x14ac:dyDescent="0.25">
      <c r="A9" s="228">
        <v>238.71</v>
      </c>
      <c r="B9" s="227" t="s">
        <v>183</v>
      </c>
      <c r="C9" s="227" t="s">
        <v>177</v>
      </c>
      <c r="D9" s="212"/>
      <c r="E9" s="213"/>
      <c r="F9" s="103">
        <f t="shared" si="0"/>
        <v>0</v>
      </c>
      <c r="G9" s="104">
        <f t="shared" si="1"/>
        <v>0</v>
      </c>
      <c r="I9" s="112">
        <f>I8*27*1224</f>
        <v>0</v>
      </c>
      <c r="J9" s="107" t="s">
        <v>164</v>
      </c>
      <c r="K9" s="107">
        <f>K8*27*1224</f>
        <v>0</v>
      </c>
      <c r="L9" s="108" t="s">
        <v>169</v>
      </c>
      <c r="M9" s="91"/>
      <c r="N9" s="320" t="s">
        <v>187</v>
      </c>
      <c r="O9" s="321"/>
      <c r="P9" s="322"/>
      <c r="Q9" s="91"/>
      <c r="R9" s="116" t="s">
        <v>184</v>
      </c>
      <c r="S9" s="117">
        <v>0.03</v>
      </c>
    </row>
    <row r="10" spans="1:19" x14ac:dyDescent="0.25">
      <c r="A10" s="224">
        <v>295.10000000000002</v>
      </c>
      <c r="B10" s="225" t="s">
        <v>185</v>
      </c>
      <c r="C10" s="225" t="s">
        <v>168</v>
      </c>
      <c r="D10" s="212"/>
      <c r="E10" s="213"/>
      <c r="F10" s="103">
        <f t="shared" si="0"/>
        <v>0</v>
      </c>
      <c r="G10" s="104">
        <f t="shared" si="1"/>
        <v>0</v>
      </c>
      <c r="I10" s="118">
        <f>I9*100/1000000</f>
        <v>0</v>
      </c>
      <c r="J10" s="119" t="s">
        <v>164</v>
      </c>
      <c r="K10" s="119">
        <f>K9*100/1000000</f>
        <v>0</v>
      </c>
      <c r="L10" s="108" t="s">
        <v>186</v>
      </c>
      <c r="M10" s="91"/>
      <c r="N10" s="122">
        <f>IF(S20="on",IF(R20="Feldspar",12.5*0.7982*(1-((((0.99685704+-0.23958774*LN(R18)+0.014597508*LN(R18)^2)/(1+-0.24153011*LN(R18)+0.015221787*LN(R18)^2))+((0.99685704+-0.23958774*LN(S18)+0.014597508*LN(S18)^2)/(1+-0.24153011*LN(S18)+0.015221787*LN(S18)^2)))/2)),0.01),0)</f>
        <v>0</v>
      </c>
      <c r="O10" s="123" t="s">
        <v>164</v>
      </c>
      <c r="P10" s="121">
        <f>IF(S20="on",IF(R20="Feldspar",N10*SQRT((0.12/12.5)^2+(0.039/0.7982)^2 + (P8/(N8))^2),0.002),0)</f>
        <v>0</v>
      </c>
      <c r="Q10" s="91"/>
      <c r="R10" s="120" t="s">
        <v>188</v>
      </c>
      <c r="S10" s="121">
        <v>0.04</v>
      </c>
    </row>
    <row r="11" spans="1:19" x14ac:dyDescent="0.25">
      <c r="A11" s="226">
        <v>338.21</v>
      </c>
      <c r="B11" s="227" t="s">
        <v>176</v>
      </c>
      <c r="C11" s="227" t="s">
        <v>177</v>
      </c>
      <c r="D11" s="212"/>
      <c r="E11" s="213"/>
      <c r="F11" s="103">
        <f t="shared" si="0"/>
        <v>0</v>
      </c>
      <c r="G11" s="104">
        <f t="shared" si="1"/>
        <v>0</v>
      </c>
      <c r="I11" s="329" t="s">
        <v>52</v>
      </c>
      <c r="J11" s="329"/>
      <c r="K11" s="329"/>
      <c r="L11" s="330"/>
      <c r="M11" s="91"/>
      <c r="N11" s="280" t="s">
        <v>214</v>
      </c>
      <c r="O11" s="281"/>
      <c r="P11" s="282"/>
      <c r="Q11" s="91"/>
      <c r="R11" s="203" t="s">
        <v>189</v>
      </c>
      <c r="S11" s="175">
        <f>IF(Overview!AM39="silt",IF(Overview!K39="lin",0.03,IF(Overview!K39="exp",0.04,"missing info")),0)</f>
        <v>0</v>
      </c>
    </row>
    <row r="12" spans="1:19" x14ac:dyDescent="0.25">
      <c r="A12" s="224">
        <v>351.85</v>
      </c>
      <c r="B12" s="225" t="s">
        <v>185</v>
      </c>
      <c r="C12" s="225" t="s">
        <v>168</v>
      </c>
      <c r="D12" s="212"/>
      <c r="E12" s="213"/>
      <c r="F12" s="103">
        <f t="shared" si="0"/>
        <v>0</v>
      </c>
      <c r="G12" s="104">
        <f t="shared" si="1"/>
        <v>0</v>
      </c>
      <c r="I12" s="329"/>
      <c r="J12" s="329"/>
      <c r="K12" s="329"/>
      <c r="L12" s="330"/>
      <c r="M12" s="91"/>
      <c r="N12" s="320" t="s">
        <v>216</v>
      </c>
      <c r="O12" s="321"/>
      <c r="P12" s="322"/>
      <c r="Q12" s="91"/>
      <c r="R12" s="91"/>
      <c r="S12" s="109"/>
    </row>
    <row r="13" spans="1:19" x14ac:dyDescent="0.25">
      <c r="A13" s="228">
        <v>583.17999999999995</v>
      </c>
      <c r="B13" s="229" t="s">
        <v>190</v>
      </c>
      <c r="C13" s="227" t="s">
        <v>177</v>
      </c>
      <c r="D13" s="212"/>
      <c r="E13" s="213"/>
      <c r="F13" s="103">
        <f t="shared" si="0"/>
        <v>0</v>
      </c>
      <c r="G13" s="104">
        <f t="shared" si="1"/>
        <v>0</v>
      </c>
      <c r="I13" s="124"/>
      <c r="J13" s="125" t="s">
        <v>191</v>
      </c>
      <c r="K13" s="125" t="s">
        <v>192</v>
      </c>
      <c r="L13" s="126" t="s">
        <v>193</v>
      </c>
      <c r="M13" s="91"/>
      <c r="N13" s="130" t="e">
        <f>D7/(D4+D5)</f>
        <v>#DIV/0!</v>
      </c>
      <c r="O13" s="123" t="s">
        <v>164</v>
      </c>
      <c r="P13" s="131" t="e">
        <f>SQRT((E7^2/(D4+D5)^2)+(D7^2*(E4^2+E5^2)/(D4+D5)^4))</f>
        <v>#DIV/0!</v>
      </c>
      <c r="Q13" s="91"/>
      <c r="R13" s="204" t="s">
        <v>194</v>
      </c>
      <c r="S13" s="187">
        <f>Overview!$N$39</f>
        <v>0</v>
      </c>
    </row>
    <row r="14" spans="1:19" x14ac:dyDescent="0.25">
      <c r="A14" s="224">
        <v>609.22</v>
      </c>
      <c r="B14" s="225" t="s">
        <v>195</v>
      </c>
      <c r="C14" s="225" t="s">
        <v>168</v>
      </c>
      <c r="D14" s="212"/>
      <c r="E14" s="213"/>
      <c r="F14" s="103">
        <f t="shared" si="0"/>
        <v>0</v>
      </c>
      <c r="G14" s="104">
        <f t="shared" si="1"/>
        <v>0</v>
      </c>
      <c r="I14" s="127" t="s">
        <v>196</v>
      </c>
      <c r="J14" s="128" t="e">
        <f>(I6*0.0479)+(I3*0.1116)+(I10*0.2491)</f>
        <v>#DIV/0!</v>
      </c>
      <c r="K14" s="128" t="e">
        <f>(I6*0.0277*(1-0.171))+(I3*0.1457*(1-0.117))+(I10*(0.7982+0.019)*(1-0.0494))</f>
        <v>#DIV/0!</v>
      </c>
      <c r="L14" s="129" t="e">
        <f>(I6*0.644*S11)+(I3*2.22*S11)</f>
        <v>#DIV/0!</v>
      </c>
      <c r="M14" s="91"/>
      <c r="N14" s="323" t="s">
        <v>217</v>
      </c>
      <c r="O14" s="324"/>
      <c r="P14" s="325"/>
      <c r="Q14" s="91"/>
      <c r="R14" s="205" t="s">
        <v>197</v>
      </c>
      <c r="S14" s="177">
        <f>Overview!$O$39</f>
        <v>0</v>
      </c>
    </row>
    <row r="15" spans="1:19" x14ac:dyDescent="0.25">
      <c r="A15" s="228">
        <v>911.1</v>
      </c>
      <c r="B15" s="227" t="s">
        <v>176</v>
      </c>
      <c r="C15" s="227" t="s">
        <v>177</v>
      </c>
      <c r="D15" s="212"/>
      <c r="E15" s="213"/>
      <c r="F15" s="103">
        <f t="shared" si="0"/>
        <v>0</v>
      </c>
      <c r="G15" s="104">
        <f t="shared" si="1"/>
        <v>0</v>
      </c>
      <c r="I15" s="127" t="s">
        <v>198</v>
      </c>
      <c r="J15" s="128" t="e">
        <f>SQRT((0.0479*K6)^2+(0.1116*K3)^2+(0.2491*K10)^2)</f>
        <v>#DIV/0!</v>
      </c>
      <c r="K15" s="128" t="e">
        <f>SQRT((0.0277*(1-0.171)*K6)^2+(I6*0.0277*0.013)^2+(0.1457*(1-0.117)*K3)^2+(I3*0.1457*0.011)^2+(0.801*(1-0.0494)*K10)^2+(I10*0.801*0.007)^2)</f>
        <v>#DIV/0!</v>
      </c>
      <c r="L15" s="132" t="e">
        <f>IF(L14=0,0,(SQRT((K6*0.644)^2+(K3*2.22)^2)*S11))</f>
        <v>#DIV/0!</v>
      </c>
      <c r="M15" s="91"/>
      <c r="N15" s="219" t="e">
        <f>D9/(D6+D8+D11+D15+D16)</f>
        <v>#DIV/0!</v>
      </c>
      <c r="O15" s="123" t="s">
        <v>164</v>
      </c>
      <c r="P15" s="220" t="e">
        <f>SQRT((E9^2/(D6+D8+D11+D15+D16)^2)+(D9^2*(E6^2+E8^2+E11^2+E15^2+E16^2)/(D6+D8+D11+D15+D16)^4))</f>
        <v>#DIV/0!</v>
      </c>
      <c r="Q15" s="91"/>
      <c r="R15" s="91"/>
      <c r="S15" s="109"/>
    </row>
    <row r="16" spans="1:19" x14ac:dyDescent="0.25">
      <c r="A16" s="226">
        <v>968.93</v>
      </c>
      <c r="B16" s="227" t="s">
        <v>176</v>
      </c>
      <c r="C16" s="227" t="s">
        <v>177</v>
      </c>
      <c r="D16" s="212"/>
      <c r="E16" s="213"/>
      <c r="F16" s="103">
        <f t="shared" si="0"/>
        <v>0</v>
      </c>
      <c r="G16" s="104">
        <f t="shared" si="1"/>
        <v>0</v>
      </c>
      <c r="I16" s="127" t="s">
        <v>199</v>
      </c>
      <c r="J16" s="128" t="e">
        <f>J14/(1+1.14*N4)</f>
        <v>#DIV/0!</v>
      </c>
      <c r="K16" s="128" t="e">
        <f>K14/(1+1.25*N4)</f>
        <v>#DIV/0!</v>
      </c>
      <c r="L16" s="129" t="e">
        <f>L14/(1+1.5*N4)</f>
        <v>#DIV/0!</v>
      </c>
      <c r="M16" s="91"/>
      <c r="N16" s="262" t="s">
        <v>200</v>
      </c>
      <c r="O16" s="262"/>
      <c r="P16" s="262"/>
      <c r="Q16" s="133"/>
      <c r="R16" s="326" t="s">
        <v>201</v>
      </c>
      <c r="S16" s="327"/>
    </row>
    <row r="17" spans="1:19" ht="15.75" thickBot="1" x14ac:dyDescent="0.3">
      <c r="A17" s="230">
        <v>1120.1600000000001</v>
      </c>
      <c r="B17" s="225" t="s">
        <v>195</v>
      </c>
      <c r="C17" s="225" t="s">
        <v>168</v>
      </c>
      <c r="D17" s="212"/>
      <c r="E17" s="213"/>
      <c r="F17" s="103">
        <f t="shared" si="0"/>
        <v>0</v>
      </c>
      <c r="G17" s="104">
        <f t="shared" si="1"/>
        <v>0</v>
      </c>
      <c r="I17" s="134" t="s">
        <v>202</v>
      </c>
      <c r="J17" s="135" t="e">
        <f>SQRT(((J15/(1+1.14*N4))^2+((J14*1.14*P4)/(1+1.14*N4)^2)^2))</f>
        <v>#DIV/0!</v>
      </c>
      <c r="K17" s="135" t="e">
        <f>SQRT((K15/(1+1.25*N4))^2+((K14*1.25*P4)/(1+1.25*N4)^2)^2)</f>
        <v>#DIV/0!</v>
      </c>
      <c r="L17" s="136" t="e">
        <f>SQRT((L15/(1+1.5*N4))^2+((L14*1.5*P4)/(1+1.5*N4)^2)^2)</f>
        <v>#DIV/0!</v>
      </c>
      <c r="M17" s="91"/>
      <c r="N17" s="137" t="e">
        <f>J16+K16+L16+N2+N10</f>
        <v>#DIV/0!</v>
      </c>
      <c r="O17" s="94" t="s">
        <v>164</v>
      </c>
      <c r="P17" s="138" t="e">
        <f>SQRT(J17^2+K17^2+L17^2+P2^2+P10^2)</f>
        <v>#DIV/0!</v>
      </c>
      <c r="Q17" s="139"/>
      <c r="R17" s="206" t="s">
        <v>203</v>
      </c>
      <c r="S17" s="207" t="s">
        <v>204</v>
      </c>
    </row>
    <row r="18" spans="1:19" x14ac:dyDescent="0.25">
      <c r="A18" s="231">
        <v>1460.91</v>
      </c>
      <c r="B18" s="232" t="s">
        <v>205</v>
      </c>
      <c r="C18" s="232" t="s">
        <v>180</v>
      </c>
      <c r="D18" s="212"/>
      <c r="E18" s="213"/>
      <c r="F18" s="103">
        <f t="shared" si="0"/>
        <v>0</v>
      </c>
      <c r="G18" s="104">
        <f t="shared" si="1"/>
        <v>0</v>
      </c>
      <c r="I18" s="265" t="s">
        <v>206</v>
      </c>
      <c r="J18" s="265"/>
      <c r="K18" s="265"/>
      <c r="L18" s="265"/>
      <c r="M18" s="91"/>
      <c r="N18" s="266" t="s">
        <v>17</v>
      </c>
      <c r="O18" s="266"/>
      <c r="P18" s="266"/>
      <c r="Q18" s="139"/>
      <c r="R18" s="178">
        <f>Overview!$AN$39</f>
        <v>0</v>
      </c>
      <c r="S18" s="179">
        <f>Overview!$AO$39</f>
        <v>0</v>
      </c>
    </row>
    <row r="19" spans="1:19" ht="15.75" thickBot="1" x14ac:dyDescent="0.3">
      <c r="A19" s="230">
        <v>1764.83</v>
      </c>
      <c r="B19" s="225" t="s">
        <v>195</v>
      </c>
      <c r="C19" s="225" t="s">
        <v>168</v>
      </c>
      <c r="D19" s="212"/>
      <c r="E19" s="213"/>
      <c r="F19" s="103">
        <f t="shared" si="0"/>
        <v>0</v>
      </c>
      <c r="G19" s="104">
        <f t="shared" si="1"/>
        <v>0</v>
      </c>
      <c r="I19" s="91"/>
      <c r="J19" s="91"/>
      <c r="K19" s="91"/>
      <c r="L19" s="91"/>
      <c r="M19" s="91"/>
      <c r="N19" s="140" t="e">
        <f>N6*1000/N17</f>
        <v>#DIV/0!</v>
      </c>
      <c r="O19" s="141" t="s">
        <v>164</v>
      </c>
      <c r="P19" s="142" t="e">
        <f>N19*SQRT((P6/N6)^2+(P17/N17)^2)</f>
        <v>#DIV/0!</v>
      </c>
      <c r="Q19" s="139"/>
      <c r="R19" s="143"/>
      <c r="S19" s="144"/>
    </row>
    <row r="20" spans="1:19" ht="15.75" thickBot="1" x14ac:dyDescent="0.3">
      <c r="A20" s="226">
        <v>2615.8200000000002</v>
      </c>
      <c r="B20" s="229" t="s">
        <v>190</v>
      </c>
      <c r="C20" s="229" t="s">
        <v>177</v>
      </c>
      <c r="D20" s="214"/>
      <c r="E20" s="215"/>
      <c r="F20" s="145">
        <f t="shared" si="0"/>
        <v>0</v>
      </c>
      <c r="G20" s="146">
        <f t="shared" si="1"/>
        <v>0</v>
      </c>
      <c r="I20" s="254" t="s">
        <v>207</v>
      </c>
      <c r="J20" s="254"/>
      <c r="K20" s="254"/>
      <c r="L20" s="254"/>
      <c r="M20" s="91"/>
      <c r="N20" s="255" t="s">
        <v>230</v>
      </c>
      <c r="O20" s="255"/>
      <c r="P20" s="255"/>
      <c r="Q20" s="147"/>
      <c r="R20" s="221" t="str">
        <f>Overview!$AL$11</f>
        <v>Quartz</v>
      </c>
      <c r="S20" s="223">
        <f>Overview!$AP$39</f>
        <v>0</v>
      </c>
    </row>
    <row r="25" spans="1:19" x14ac:dyDescent="0.25">
      <c r="I25" s="45"/>
    </row>
    <row r="29" spans="1:19" x14ac:dyDescent="0.25">
      <c r="H29" s="216"/>
    </row>
  </sheetData>
  <sheetProtection sheet="1" objects="1" scenarios="1"/>
  <protectedRanges>
    <protectedRange sqref="B3:B20" name="Intervalo1"/>
  </protectedRanges>
  <mergeCells count="28">
    <mergeCell ref="B1:B2"/>
    <mergeCell ref="C1:C2"/>
    <mergeCell ref="F1:F2"/>
    <mergeCell ref="G1:G2"/>
    <mergeCell ref="I1:L1"/>
    <mergeCell ref="N1:P1"/>
    <mergeCell ref="R1:S1"/>
    <mergeCell ref="R2:S2"/>
    <mergeCell ref="N3:P3"/>
    <mergeCell ref="R3:S3"/>
    <mergeCell ref="I4:L4"/>
    <mergeCell ref="R4:S4"/>
    <mergeCell ref="N5:P5"/>
    <mergeCell ref="R5:S5"/>
    <mergeCell ref="R6:S6"/>
    <mergeCell ref="R16:S16"/>
    <mergeCell ref="I18:L18"/>
    <mergeCell ref="N18:P18"/>
    <mergeCell ref="I7:L7"/>
    <mergeCell ref="I11:L12"/>
    <mergeCell ref="I20:L20"/>
    <mergeCell ref="N20:P20"/>
    <mergeCell ref="N7:P7"/>
    <mergeCell ref="N9:P9"/>
    <mergeCell ref="N12:P12"/>
    <mergeCell ref="N11:P11"/>
    <mergeCell ref="N14:P14"/>
    <mergeCell ref="N16:P16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AB220FBB-0B06-4FD0-B5EF-0D2D07C16500}">
          <x14:formula1>
            <xm:f>'Occult Data'!$O$1:$O$2</xm:f>
          </x14:formula1>
          <xm:sqref>B18</xm:sqref>
        </x14:dataValidation>
        <x14:dataValidation type="list" allowBlank="1" showInputMessage="1" showErrorMessage="1" xr:uid="{1A5EC166-E442-46E4-9659-B993C60F33BE}">
          <x14:formula1>
            <xm:f>'Occult Data'!$N$1:$N$2</xm:f>
          </x14:formula1>
          <xm:sqref>B3</xm:sqref>
        </x14:dataValidation>
        <x14:dataValidation type="list" allowBlank="1" showInputMessage="1" showErrorMessage="1" xr:uid="{D81D5982-163B-4FF2-90DD-9E65DA677A5A}">
          <x14:formula1>
            <xm:f>'Occult Data'!$M$1:$M$2</xm:f>
          </x14:formula1>
          <xm:sqref>B4:B5</xm:sqref>
        </x14:dataValidation>
        <x14:dataValidation type="list" allowBlank="1" showInputMessage="1" showErrorMessage="1" xr:uid="{99B592B6-4739-48E3-BCE4-4CDA115EBB96}">
          <x14:formula1>
            <xm:f>'Occult Data'!$L$1:$L$2</xm:f>
          </x14:formula1>
          <xm:sqref>B7</xm:sqref>
        </x14:dataValidation>
        <x14:dataValidation type="list" allowBlank="1" showInputMessage="1" showErrorMessage="1" xr:uid="{93ABDCEF-CB38-4747-BB14-E2A4EC989F17}">
          <x14:formula1>
            <xm:f>'Occult Data'!$K$1:$K$2</xm:f>
          </x14:formula1>
          <xm:sqref>B12 B10</xm:sqref>
        </x14:dataValidation>
        <x14:dataValidation type="list" allowBlank="1" showInputMessage="1" showErrorMessage="1" xr:uid="{01F57BEE-2746-49AA-B9F5-AD57C44D6F60}">
          <x14:formula1>
            <xm:f>'Occult Data'!$J$1:$J$2</xm:f>
          </x14:formula1>
          <xm:sqref>B19 B17 B14</xm:sqref>
        </x14:dataValidation>
        <x14:dataValidation type="list" allowBlank="1" showInputMessage="1" showErrorMessage="1" xr:uid="{83A1084B-3B91-4A0C-AF1E-6F49DA39C628}">
          <x14:formula1>
            <xm:f>'Occult Data'!$I$1:$I$2</xm:f>
          </x14:formula1>
          <xm:sqref>B9</xm:sqref>
        </x14:dataValidation>
        <x14:dataValidation type="list" allowBlank="1" showInputMessage="1" showErrorMessage="1" xr:uid="{6CF01EBD-ED71-4782-AB74-87B74292389B}">
          <x14:formula1>
            <xm:f>'Occult Data'!$H$1:$H$2</xm:f>
          </x14:formula1>
          <xm:sqref>B6 B8 B11 B15:B16</xm:sqref>
        </x14:dataValidation>
        <x14:dataValidation type="list" allowBlank="1" showInputMessage="1" showErrorMessage="1" xr:uid="{47396F60-C113-4051-9E07-DB5BC07B375F}">
          <x14:formula1>
            <xm:f>'Occult Data'!$G$1:$G$2</xm:f>
          </x14:formula1>
          <xm:sqref>B20 B13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S29"/>
  <sheetViews>
    <sheetView zoomScaleNormal="100" workbookViewId="0">
      <selection activeCell="B3" sqref="B3:B20"/>
    </sheetView>
  </sheetViews>
  <sheetFormatPr defaultColWidth="11.5703125" defaultRowHeight="15" x14ac:dyDescent="0.25"/>
  <cols>
    <col min="1" max="1" width="9.28515625" customWidth="1"/>
    <col min="2" max="2" width="8.28515625" customWidth="1"/>
    <col min="3" max="3" width="6.85546875" customWidth="1"/>
    <col min="4" max="4" width="11.85546875" customWidth="1"/>
    <col min="5" max="5" width="13.140625" customWidth="1"/>
    <col min="6" max="6" width="10.85546875" customWidth="1"/>
    <col min="7" max="7" width="11.28515625" customWidth="1"/>
    <col min="8" max="8" width="3.140625" customWidth="1"/>
    <col min="9" max="9" width="15.28515625" customWidth="1"/>
    <col min="10" max="10" width="10.7109375" customWidth="1"/>
    <col min="11" max="11" width="13.140625" customWidth="1"/>
    <col min="13" max="13" width="3.140625" customWidth="1"/>
    <col min="14" max="14" width="11.7109375" customWidth="1"/>
    <col min="15" max="16" width="10" customWidth="1"/>
    <col min="17" max="17" width="3.140625" customWidth="1"/>
    <col min="18" max="18" width="14.28515625" customWidth="1"/>
    <col min="19" max="19" width="13.5703125" customWidth="1"/>
    <col min="20" max="64" width="8.7109375" customWidth="1"/>
  </cols>
  <sheetData>
    <row r="1" spans="1:19" ht="13.9" customHeight="1" x14ac:dyDescent="0.25">
      <c r="A1" s="202" t="s">
        <v>152</v>
      </c>
      <c r="B1" s="332" t="s">
        <v>153</v>
      </c>
      <c r="C1" s="332" t="s">
        <v>154</v>
      </c>
      <c r="D1" s="208" t="s">
        <v>155</v>
      </c>
      <c r="E1" s="209" t="s">
        <v>156</v>
      </c>
      <c r="F1" s="333" t="s">
        <v>157</v>
      </c>
      <c r="G1" s="334" t="s">
        <v>158</v>
      </c>
      <c r="H1" s="90"/>
      <c r="I1" s="328" t="s">
        <v>159</v>
      </c>
      <c r="J1" s="328"/>
      <c r="K1" s="328"/>
      <c r="L1" s="328"/>
      <c r="M1" s="91"/>
      <c r="N1" s="328" t="s">
        <v>160</v>
      </c>
      <c r="O1" s="328"/>
      <c r="P1" s="328"/>
      <c r="Q1" s="91"/>
      <c r="R1" s="274" t="s">
        <v>161</v>
      </c>
      <c r="S1" s="274"/>
    </row>
    <row r="2" spans="1:19" ht="15.75" thickBot="1" x14ac:dyDescent="0.3">
      <c r="A2" s="202" t="s">
        <v>162</v>
      </c>
      <c r="B2" s="332"/>
      <c r="C2" s="332"/>
      <c r="D2" s="210" t="s">
        <v>163</v>
      </c>
      <c r="E2" s="211" t="s">
        <v>163</v>
      </c>
      <c r="F2" s="333"/>
      <c r="G2" s="334"/>
      <c r="H2" s="92"/>
      <c r="I2" s="93" t="e">
        <f>SUM(G3,G4,G5,G7,G10,G12,G14,G17,G19)/SUM(F3,F4,F5,F7,F10,F12,F14,F17,F19)</f>
        <v>#DIV/0!</v>
      </c>
      <c r="J2" s="94" t="s">
        <v>164</v>
      </c>
      <c r="K2" s="95" t="e">
        <f>SQRT(1/SUM(F3,F4,F5,F7,F10,F12,F14,F17,F19))</f>
        <v>#DIV/0!</v>
      </c>
      <c r="L2" s="96" t="s">
        <v>165</v>
      </c>
      <c r="M2" s="91"/>
      <c r="N2" s="172">
        <f>Overview!$AA$40</f>
        <v>0.19504856112476671</v>
      </c>
      <c r="O2" s="173" t="s">
        <v>164</v>
      </c>
      <c r="P2" s="174" t="e">
        <f>Overview!$AB$40</f>
        <v>#DIV/0!</v>
      </c>
      <c r="Q2" s="91"/>
      <c r="R2" s="270" t="s">
        <v>166</v>
      </c>
      <c r="S2" s="270"/>
    </row>
    <row r="3" spans="1:19" ht="17.25" x14ac:dyDescent="0.25">
      <c r="A3" s="224">
        <v>46.5</v>
      </c>
      <c r="B3" s="225" t="s">
        <v>167</v>
      </c>
      <c r="C3" s="225" t="s">
        <v>168</v>
      </c>
      <c r="D3" s="212"/>
      <c r="E3" s="213"/>
      <c r="F3" s="97">
        <f t="shared" ref="F3:F20" si="0">IF(B3="-",0,IF(E3&lt;&gt;0,1/E3^2,0))</f>
        <v>0</v>
      </c>
      <c r="G3" s="98">
        <f>IF(D3&lt;&gt;0,D3*F3,0)</f>
        <v>0</v>
      </c>
      <c r="I3" s="99" t="e">
        <f>I2*27/0.33</f>
        <v>#DIV/0!</v>
      </c>
      <c r="J3" s="100" t="s">
        <v>164</v>
      </c>
      <c r="K3" s="101" t="e">
        <f>K2*27/0.33</f>
        <v>#DIV/0!</v>
      </c>
      <c r="L3" s="102" t="s">
        <v>169</v>
      </c>
      <c r="M3" s="91"/>
      <c r="N3" s="331" t="s">
        <v>170</v>
      </c>
      <c r="O3" s="331"/>
      <c r="P3" s="331"/>
      <c r="Q3" s="91"/>
      <c r="R3" s="272" t="s">
        <v>171</v>
      </c>
      <c r="S3" s="272"/>
    </row>
    <row r="4" spans="1:19" x14ac:dyDescent="0.25">
      <c r="A4" s="224">
        <v>63.29</v>
      </c>
      <c r="B4" s="225" t="s">
        <v>172</v>
      </c>
      <c r="C4" s="225" t="s">
        <v>168</v>
      </c>
      <c r="D4" s="212"/>
      <c r="E4" s="213"/>
      <c r="F4" s="103">
        <f t="shared" si="0"/>
        <v>0</v>
      </c>
      <c r="G4" s="104">
        <f>IF(D4&lt;&gt;0,D4*F4,0)</f>
        <v>0</v>
      </c>
      <c r="I4" s="328" t="s">
        <v>173</v>
      </c>
      <c r="J4" s="328"/>
      <c r="K4" s="328"/>
      <c r="L4" s="328"/>
      <c r="M4" s="91"/>
      <c r="N4" s="172" t="e">
        <f>Overview!$AG$40</f>
        <v>#DIV/0!</v>
      </c>
      <c r="O4" s="173" t="s">
        <v>164</v>
      </c>
      <c r="P4" s="174">
        <f>0.1</f>
        <v>0.1</v>
      </c>
      <c r="Q4" s="91"/>
      <c r="R4" s="270" t="s">
        <v>174</v>
      </c>
      <c r="S4" s="270"/>
    </row>
    <row r="5" spans="1:19" x14ac:dyDescent="0.25">
      <c r="A5" s="230">
        <v>93.31</v>
      </c>
      <c r="B5" s="225" t="s">
        <v>172</v>
      </c>
      <c r="C5" s="225" t="s">
        <v>168</v>
      </c>
      <c r="D5" s="212"/>
      <c r="E5" s="213"/>
      <c r="F5" s="103">
        <f t="shared" si="0"/>
        <v>0</v>
      </c>
      <c r="G5" s="104">
        <f t="shared" ref="G5:G20" si="1">IF(D5&lt;&gt;0,D5*F5,0)</f>
        <v>0</v>
      </c>
      <c r="I5" s="93" t="e">
        <f>SUM(G6,G8,G9,G11,G15,G13,G16,G20)/SUM(F6,F8,F9,F11,F13,F15,F16,F20)</f>
        <v>#DIV/0!</v>
      </c>
      <c r="J5" s="94" t="s">
        <v>164</v>
      </c>
      <c r="K5" s="95" t="e">
        <f>SQRT(1/SUM(F6,F8,F9,F11,F13,F15,F16,F20))</f>
        <v>#DIV/0!</v>
      </c>
      <c r="L5" s="96" t="s">
        <v>165</v>
      </c>
      <c r="M5" s="91"/>
      <c r="N5" s="331" t="s">
        <v>13</v>
      </c>
      <c r="O5" s="331"/>
      <c r="P5" s="331"/>
      <c r="Q5" s="91"/>
      <c r="R5" s="272" t="s">
        <v>175</v>
      </c>
      <c r="S5" s="272"/>
    </row>
    <row r="6" spans="1:19" x14ac:dyDescent="0.25">
      <c r="A6" s="226">
        <v>128.72</v>
      </c>
      <c r="B6" s="227" t="s">
        <v>176</v>
      </c>
      <c r="C6" s="227" t="s">
        <v>177</v>
      </c>
      <c r="D6" s="212"/>
      <c r="E6" s="213"/>
      <c r="F6" s="103">
        <f t="shared" si="0"/>
        <v>0</v>
      </c>
      <c r="G6" s="104">
        <f t="shared" si="1"/>
        <v>0</v>
      </c>
      <c r="I6" s="105" t="e">
        <f>I5*27/0.11</f>
        <v>#DIV/0!</v>
      </c>
      <c r="J6" s="106" t="s">
        <v>164</v>
      </c>
      <c r="K6" s="107" t="e">
        <f>K5*27/0.11</f>
        <v>#DIV/0!</v>
      </c>
      <c r="L6" s="108" t="s">
        <v>169</v>
      </c>
      <c r="M6" s="91"/>
      <c r="N6" s="172">
        <f>Overview!$D$40</f>
        <v>0</v>
      </c>
      <c r="O6" s="173" t="s">
        <v>164</v>
      </c>
      <c r="P6" s="174">
        <f>Overview!$E$40</f>
        <v>0</v>
      </c>
      <c r="Q6" s="91"/>
      <c r="R6" s="273" t="s">
        <v>178</v>
      </c>
      <c r="S6" s="273"/>
    </row>
    <row r="7" spans="1:19" x14ac:dyDescent="0.25">
      <c r="A7" s="230">
        <v>185.76</v>
      </c>
      <c r="B7" s="225" t="s">
        <v>179</v>
      </c>
      <c r="C7" s="225" t="s">
        <v>168</v>
      </c>
      <c r="D7" s="212"/>
      <c r="E7" s="213"/>
      <c r="F7" s="103">
        <f t="shared" si="0"/>
        <v>0</v>
      </c>
      <c r="G7" s="104">
        <f t="shared" si="1"/>
        <v>0</v>
      </c>
      <c r="I7" s="328" t="s">
        <v>180</v>
      </c>
      <c r="J7" s="328"/>
      <c r="K7" s="328"/>
      <c r="L7" s="328"/>
      <c r="M7" s="91"/>
      <c r="N7" s="320" t="s">
        <v>181</v>
      </c>
      <c r="O7" s="321"/>
      <c r="P7" s="322"/>
      <c r="Q7" s="91"/>
      <c r="R7" s="91"/>
      <c r="S7" s="109"/>
    </row>
    <row r="8" spans="1:19" ht="15" customHeight="1" x14ac:dyDescent="0.25">
      <c r="A8" s="226">
        <v>209.42</v>
      </c>
      <c r="B8" s="227" t="s">
        <v>176</v>
      </c>
      <c r="C8" s="227" t="s">
        <v>177</v>
      </c>
      <c r="D8" s="212"/>
      <c r="E8" s="213"/>
      <c r="F8" s="103">
        <f t="shared" si="0"/>
        <v>0</v>
      </c>
      <c r="G8" s="104">
        <f t="shared" si="1"/>
        <v>0</v>
      </c>
      <c r="I8" s="110">
        <f>D18</f>
        <v>0</v>
      </c>
      <c r="J8" s="94" t="s">
        <v>164</v>
      </c>
      <c r="K8" s="94">
        <f>E18</f>
        <v>0</v>
      </c>
      <c r="L8" s="111" t="s">
        <v>165</v>
      </c>
      <c r="M8" s="91"/>
      <c r="N8" s="113" t="e">
        <f>(((0.99685704+-0.23958774*LN(R18)+0.014597508*LN(R18)^2)/(1+-0.24153011*LN(R18)+0.015221787*LN(R18)^2))+((0.99685704+-0.23958774*LN(S18)+0.014597508*LN(S18)^2)/(1+-0.24153011*LN(S18)+0.015221787*LN(S18)^2)))/2</f>
        <v>#NUM!</v>
      </c>
      <c r="O8" s="114" t="s">
        <v>164</v>
      </c>
      <c r="P8" s="115" t="e">
        <f>N8*0.05</f>
        <v>#NUM!</v>
      </c>
      <c r="Q8" s="91"/>
      <c r="R8" s="217" t="s">
        <v>189</v>
      </c>
      <c r="S8" s="218" t="s">
        <v>215</v>
      </c>
    </row>
    <row r="9" spans="1:19" x14ac:dyDescent="0.25">
      <c r="A9" s="228">
        <v>238.71</v>
      </c>
      <c r="B9" s="227" t="s">
        <v>183</v>
      </c>
      <c r="C9" s="227" t="s">
        <v>177</v>
      </c>
      <c r="D9" s="212"/>
      <c r="E9" s="213"/>
      <c r="F9" s="103">
        <f t="shared" si="0"/>
        <v>0</v>
      </c>
      <c r="G9" s="104">
        <f t="shared" si="1"/>
        <v>0</v>
      </c>
      <c r="I9" s="112">
        <f>I8*27*1224</f>
        <v>0</v>
      </c>
      <c r="J9" s="107" t="s">
        <v>164</v>
      </c>
      <c r="K9" s="107">
        <f>K8*27*1224</f>
        <v>0</v>
      </c>
      <c r="L9" s="108" t="s">
        <v>169</v>
      </c>
      <c r="M9" s="91"/>
      <c r="N9" s="320" t="s">
        <v>187</v>
      </c>
      <c r="O9" s="321"/>
      <c r="P9" s="322"/>
      <c r="Q9" s="91"/>
      <c r="R9" s="116" t="s">
        <v>184</v>
      </c>
      <c r="S9" s="117">
        <v>0.03</v>
      </c>
    </row>
    <row r="10" spans="1:19" x14ac:dyDescent="0.25">
      <c r="A10" s="224">
        <v>295.10000000000002</v>
      </c>
      <c r="B10" s="225" t="s">
        <v>185</v>
      </c>
      <c r="C10" s="225" t="s">
        <v>168</v>
      </c>
      <c r="D10" s="212"/>
      <c r="E10" s="213"/>
      <c r="F10" s="103">
        <f t="shared" si="0"/>
        <v>0</v>
      </c>
      <c r="G10" s="104">
        <f t="shared" si="1"/>
        <v>0</v>
      </c>
      <c r="I10" s="118">
        <f>I9*100/1000000</f>
        <v>0</v>
      </c>
      <c r="J10" s="119" t="s">
        <v>164</v>
      </c>
      <c r="K10" s="119">
        <f>K9*100/1000000</f>
        <v>0</v>
      </c>
      <c r="L10" s="108" t="s">
        <v>186</v>
      </c>
      <c r="M10" s="91"/>
      <c r="N10" s="122">
        <f>IF(S20="on",IF(R20="Feldspar",12.5*0.7982*(1-((((0.99685704+-0.23958774*LN(R18)+0.014597508*LN(R18)^2)/(1+-0.24153011*LN(R18)+0.015221787*LN(R18)^2))+((0.99685704+-0.23958774*LN(S18)+0.014597508*LN(S18)^2)/(1+-0.24153011*LN(S18)+0.015221787*LN(S18)^2)))/2)),0.01),0)</f>
        <v>0</v>
      </c>
      <c r="O10" s="123" t="s">
        <v>164</v>
      </c>
      <c r="P10" s="121">
        <f>IF(S20="on",IF(R20="Feldspar",N10*SQRT((0.12/12.5)^2+(0.039/0.7982)^2 + (P8/(N8))^2),0.002),0)</f>
        <v>0</v>
      </c>
      <c r="Q10" s="91"/>
      <c r="R10" s="120" t="s">
        <v>188</v>
      </c>
      <c r="S10" s="121">
        <v>0.04</v>
      </c>
    </row>
    <row r="11" spans="1:19" x14ac:dyDescent="0.25">
      <c r="A11" s="226">
        <v>338.21</v>
      </c>
      <c r="B11" s="227" t="s">
        <v>176</v>
      </c>
      <c r="C11" s="227" t="s">
        <v>177</v>
      </c>
      <c r="D11" s="212"/>
      <c r="E11" s="213"/>
      <c r="F11" s="103">
        <f t="shared" si="0"/>
        <v>0</v>
      </c>
      <c r="G11" s="104">
        <f t="shared" si="1"/>
        <v>0</v>
      </c>
      <c r="I11" s="329" t="s">
        <v>52</v>
      </c>
      <c r="J11" s="329"/>
      <c r="K11" s="329"/>
      <c r="L11" s="330"/>
      <c r="M11" s="91"/>
      <c r="N11" s="280" t="s">
        <v>214</v>
      </c>
      <c r="O11" s="281"/>
      <c r="P11" s="282"/>
      <c r="Q11" s="91"/>
      <c r="R11" s="203" t="s">
        <v>189</v>
      </c>
      <c r="S11" s="175">
        <f>IF(Overview!AM40="silt",IF(Overview!K40="lin",0.03,IF(Overview!K40="exp",0.04,"missing info")),0)</f>
        <v>0</v>
      </c>
    </row>
    <row r="12" spans="1:19" x14ac:dyDescent="0.25">
      <c r="A12" s="224">
        <v>351.85</v>
      </c>
      <c r="B12" s="225" t="s">
        <v>185</v>
      </c>
      <c r="C12" s="225" t="s">
        <v>168</v>
      </c>
      <c r="D12" s="212"/>
      <c r="E12" s="213"/>
      <c r="F12" s="103">
        <f t="shared" si="0"/>
        <v>0</v>
      </c>
      <c r="G12" s="104">
        <f t="shared" si="1"/>
        <v>0</v>
      </c>
      <c r="I12" s="329"/>
      <c r="J12" s="329"/>
      <c r="K12" s="329"/>
      <c r="L12" s="330"/>
      <c r="M12" s="91"/>
      <c r="N12" s="320" t="s">
        <v>216</v>
      </c>
      <c r="O12" s="321"/>
      <c r="P12" s="322"/>
      <c r="Q12" s="91"/>
      <c r="R12" s="91"/>
      <c r="S12" s="109"/>
    </row>
    <row r="13" spans="1:19" x14ac:dyDescent="0.25">
      <c r="A13" s="228">
        <v>583.17999999999995</v>
      </c>
      <c r="B13" s="229" t="s">
        <v>190</v>
      </c>
      <c r="C13" s="227" t="s">
        <v>177</v>
      </c>
      <c r="D13" s="212"/>
      <c r="E13" s="213"/>
      <c r="F13" s="103">
        <f t="shared" si="0"/>
        <v>0</v>
      </c>
      <c r="G13" s="104">
        <f t="shared" si="1"/>
        <v>0</v>
      </c>
      <c r="I13" s="124"/>
      <c r="J13" s="125" t="s">
        <v>191</v>
      </c>
      <c r="K13" s="125" t="s">
        <v>192</v>
      </c>
      <c r="L13" s="126" t="s">
        <v>193</v>
      </c>
      <c r="M13" s="91"/>
      <c r="N13" s="130" t="e">
        <f>D7/(D4+D5)</f>
        <v>#DIV/0!</v>
      </c>
      <c r="O13" s="123" t="s">
        <v>164</v>
      </c>
      <c r="P13" s="131" t="e">
        <f>SQRT((E7^2/(D4+D5)^2)+(D7^2*(E4^2+E5^2)/(D4+D5)^4))</f>
        <v>#DIV/0!</v>
      </c>
      <c r="Q13" s="91"/>
      <c r="R13" s="204" t="s">
        <v>194</v>
      </c>
      <c r="S13" s="187">
        <f>Overview!$N$40</f>
        <v>0</v>
      </c>
    </row>
    <row r="14" spans="1:19" x14ac:dyDescent="0.25">
      <c r="A14" s="224">
        <v>609.22</v>
      </c>
      <c r="B14" s="225" t="s">
        <v>195</v>
      </c>
      <c r="C14" s="225" t="s">
        <v>168</v>
      </c>
      <c r="D14" s="212"/>
      <c r="E14" s="213"/>
      <c r="F14" s="103">
        <f t="shared" si="0"/>
        <v>0</v>
      </c>
      <c r="G14" s="104">
        <f t="shared" si="1"/>
        <v>0</v>
      </c>
      <c r="I14" s="127" t="s">
        <v>196</v>
      </c>
      <c r="J14" s="128" t="e">
        <f>(I6*0.0479)+(I3*0.1116)+(I10*0.2491)</f>
        <v>#DIV/0!</v>
      </c>
      <c r="K14" s="128" t="e">
        <f>(I6*0.0277*(1-0.171))+(I3*0.1457*(1-0.117))+(I10*(0.7982+0.019)*(1-0.0494))</f>
        <v>#DIV/0!</v>
      </c>
      <c r="L14" s="129" t="e">
        <f>(I6*0.644*S11)+(I3*2.22*S11)</f>
        <v>#DIV/0!</v>
      </c>
      <c r="M14" s="91"/>
      <c r="N14" s="323" t="s">
        <v>217</v>
      </c>
      <c r="O14" s="324"/>
      <c r="P14" s="325"/>
      <c r="Q14" s="91"/>
      <c r="R14" s="205" t="s">
        <v>197</v>
      </c>
      <c r="S14" s="177">
        <f>Overview!$O$40</f>
        <v>0</v>
      </c>
    </row>
    <row r="15" spans="1:19" x14ac:dyDescent="0.25">
      <c r="A15" s="228">
        <v>911.1</v>
      </c>
      <c r="B15" s="227" t="s">
        <v>176</v>
      </c>
      <c r="C15" s="227" t="s">
        <v>177</v>
      </c>
      <c r="D15" s="212"/>
      <c r="E15" s="213"/>
      <c r="F15" s="103">
        <f t="shared" si="0"/>
        <v>0</v>
      </c>
      <c r="G15" s="104">
        <f t="shared" si="1"/>
        <v>0</v>
      </c>
      <c r="I15" s="127" t="s">
        <v>198</v>
      </c>
      <c r="J15" s="128" t="e">
        <f>SQRT((0.0479*K6)^2+(0.1116*K3)^2+(0.2491*K10)^2)</f>
        <v>#DIV/0!</v>
      </c>
      <c r="K15" s="128" t="e">
        <f>SQRT((0.0277*(1-0.171)*K6)^2+(I6*0.0277*0.013)^2+(0.1457*(1-0.117)*K3)^2+(I3*0.1457*0.011)^2+(0.801*(1-0.0494)*K10)^2+(I10*0.801*0.007)^2)</f>
        <v>#DIV/0!</v>
      </c>
      <c r="L15" s="132" t="e">
        <f>IF(L14=0,0,(SQRT((K6*0.644)^2+(K3*2.22)^2)*S11))</f>
        <v>#DIV/0!</v>
      </c>
      <c r="M15" s="91"/>
      <c r="N15" s="219" t="e">
        <f>D9/(D6+D8+D11+D15+D16)</f>
        <v>#DIV/0!</v>
      </c>
      <c r="O15" s="123" t="s">
        <v>164</v>
      </c>
      <c r="P15" s="220" t="e">
        <f>SQRT((E9^2/(D6+D8+D11+D15+D16)^2)+(D9^2*(E6^2+E8^2+E11^2+E15^2+E16^2)/(D6+D8+D11+D15+D16)^4))</f>
        <v>#DIV/0!</v>
      </c>
      <c r="Q15" s="91"/>
      <c r="R15" s="91"/>
      <c r="S15" s="109"/>
    </row>
    <row r="16" spans="1:19" x14ac:dyDescent="0.25">
      <c r="A16" s="226">
        <v>968.93</v>
      </c>
      <c r="B16" s="227" t="s">
        <v>176</v>
      </c>
      <c r="C16" s="227" t="s">
        <v>177</v>
      </c>
      <c r="D16" s="212"/>
      <c r="E16" s="213"/>
      <c r="F16" s="103">
        <f t="shared" si="0"/>
        <v>0</v>
      </c>
      <c r="G16" s="104">
        <f t="shared" si="1"/>
        <v>0</v>
      </c>
      <c r="I16" s="127" t="s">
        <v>199</v>
      </c>
      <c r="J16" s="128" t="e">
        <f>J14/(1+1.14*N4)</f>
        <v>#DIV/0!</v>
      </c>
      <c r="K16" s="128" t="e">
        <f>K14/(1+1.25*N4)</f>
        <v>#DIV/0!</v>
      </c>
      <c r="L16" s="129" t="e">
        <f>L14/(1+1.5*N4)</f>
        <v>#DIV/0!</v>
      </c>
      <c r="M16" s="91"/>
      <c r="N16" s="262" t="s">
        <v>200</v>
      </c>
      <c r="O16" s="262"/>
      <c r="P16" s="262"/>
      <c r="Q16" s="133"/>
      <c r="R16" s="326" t="s">
        <v>201</v>
      </c>
      <c r="S16" s="327"/>
    </row>
    <row r="17" spans="1:19" ht="15.75" thickBot="1" x14ac:dyDescent="0.3">
      <c r="A17" s="230">
        <v>1120.1600000000001</v>
      </c>
      <c r="B17" s="225" t="s">
        <v>195</v>
      </c>
      <c r="C17" s="225" t="s">
        <v>168</v>
      </c>
      <c r="D17" s="212"/>
      <c r="E17" s="213"/>
      <c r="F17" s="103">
        <f t="shared" si="0"/>
        <v>0</v>
      </c>
      <c r="G17" s="104">
        <f t="shared" si="1"/>
        <v>0</v>
      </c>
      <c r="I17" s="134" t="s">
        <v>202</v>
      </c>
      <c r="J17" s="135" t="e">
        <f>SQRT(((J15/(1+1.14*N4))^2+((J14*1.14*P4)/(1+1.14*N4)^2)^2))</f>
        <v>#DIV/0!</v>
      </c>
      <c r="K17" s="135" t="e">
        <f>SQRT((K15/(1+1.25*N4))^2+((K14*1.25*P4)/(1+1.25*N4)^2)^2)</f>
        <v>#DIV/0!</v>
      </c>
      <c r="L17" s="136" t="e">
        <f>SQRT((L15/(1+1.5*N4))^2+((L14*1.5*P4)/(1+1.5*N4)^2)^2)</f>
        <v>#DIV/0!</v>
      </c>
      <c r="M17" s="91"/>
      <c r="N17" s="137" t="e">
        <f>J16+K16+L16+N2+N10</f>
        <v>#DIV/0!</v>
      </c>
      <c r="O17" s="94" t="s">
        <v>164</v>
      </c>
      <c r="P17" s="138" t="e">
        <f>SQRT(J17^2+K17^2+L17^2+P2^2+P10^2)</f>
        <v>#DIV/0!</v>
      </c>
      <c r="Q17" s="139"/>
      <c r="R17" s="206" t="s">
        <v>203</v>
      </c>
      <c r="S17" s="207" t="s">
        <v>204</v>
      </c>
    </row>
    <row r="18" spans="1:19" x14ac:dyDescent="0.25">
      <c r="A18" s="231">
        <v>1460.91</v>
      </c>
      <c r="B18" s="232" t="s">
        <v>205</v>
      </c>
      <c r="C18" s="232" t="s">
        <v>180</v>
      </c>
      <c r="D18" s="212"/>
      <c r="E18" s="213"/>
      <c r="F18" s="103">
        <f t="shared" si="0"/>
        <v>0</v>
      </c>
      <c r="G18" s="104">
        <f t="shared" si="1"/>
        <v>0</v>
      </c>
      <c r="I18" s="265" t="s">
        <v>206</v>
      </c>
      <c r="J18" s="265"/>
      <c r="K18" s="265"/>
      <c r="L18" s="265"/>
      <c r="M18" s="91"/>
      <c r="N18" s="266" t="s">
        <v>17</v>
      </c>
      <c r="O18" s="266"/>
      <c r="P18" s="266"/>
      <c r="Q18" s="139"/>
      <c r="R18" s="178">
        <f>Overview!$AN$40</f>
        <v>0</v>
      </c>
      <c r="S18" s="179">
        <f>Overview!$AO$40</f>
        <v>0</v>
      </c>
    </row>
    <row r="19" spans="1:19" ht="15.75" thickBot="1" x14ac:dyDescent="0.3">
      <c r="A19" s="230">
        <v>1764.83</v>
      </c>
      <c r="B19" s="225" t="s">
        <v>195</v>
      </c>
      <c r="C19" s="225" t="s">
        <v>168</v>
      </c>
      <c r="D19" s="212"/>
      <c r="E19" s="213"/>
      <c r="F19" s="103">
        <f t="shared" si="0"/>
        <v>0</v>
      </c>
      <c r="G19" s="104">
        <f t="shared" si="1"/>
        <v>0</v>
      </c>
      <c r="I19" s="91"/>
      <c r="J19" s="91"/>
      <c r="K19" s="91"/>
      <c r="L19" s="91"/>
      <c r="M19" s="91"/>
      <c r="N19" s="140" t="e">
        <f>N6*1000/N17</f>
        <v>#DIV/0!</v>
      </c>
      <c r="O19" s="141" t="s">
        <v>164</v>
      </c>
      <c r="P19" s="142" t="e">
        <f>N19*SQRT((P6/N6)^2+(P17/N17)^2)</f>
        <v>#DIV/0!</v>
      </c>
      <c r="Q19" s="139"/>
      <c r="R19" s="143"/>
      <c r="S19" s="144"/>
    </row>
    <row r="20" spans="1:19" ht="15.75" thickBot="1" x14ac:dyDescent="0.3">
      <c r="A20" s="226">
        <v>2615.8200000000002</v>
      </c>
      <c r="B20" s="229" t="s">
        <v>190</v>
      </c>
      <c r="C20" s="229" t="s">
        <v>177</v>
      </c>
      <c r="D20" s="214"/>
      <c r="E20" s="215"/>
      <c r="F20" s="145">
        <f t="shared" si="0"/>
        <v>0</v>
      </c>
      <c r="G20" s="146">
        <f t="shared" si="1"/>
        <v>0</v>
      </c>
      <c r="I20" s="254" t="s">
        <v>207</v>
      </c>
      <c r="J20" s="254"/>
      <c r="K20" s="254"/>
      <c r="L20" s="254"/>
      <c r="M20" s="91"/>
      <c r="N20" s="255" t="s">
        <v>230</v>
      </c>
      <c r="O20" s="255"/>
      <c r="P20" s="255"/>
      <c r="Q20" s="147"/>
      <c r="R20" s="221" t="str">
        <f>Overview!$AL$11</f>
        <v>Quartz</v>
      </c>
      <c r="S20" s="223">
        <f>Overview!$AP$40</f>
        <v>0</v>
      </c>
    </row>
    <row r="25" spans="1:19" x14ac:dyDescent="0.25">
      <c r="I25" s="45"/>
    </row>
    <row r="29" spans="1:19" x14ac:dyDescent="0.25">
      <c r="H29" s="216"/>
    </row>
  </sheetData>
  <sheetProtection sheet="1" objects="1" scenarios="1"/>
  <protectedRanges>
    <protectedRange sqref="B3:B20" name="Intervalo1"/>
  </protectedRanges>
  <mergeCells count="28">
    <mergeCell ref="B1:B2"/>
    <mergeCell ref="C1:C2"/>
    <mergeCell ref="F1:F2"/>
    <mergeCell ref="G1:G2"/>
    <mergeCell ref="I1:L1"/>
    <mergeCell ref="N1:P1"/>
    <mergeCell ref="R1:S1"/>
    <mergeCell ref="R2:S2"/>
    <mergeCell ref="N3:P3"/>
    <mergeCell ref="R3:S3"/>
    <mergeCell ref="I4:L4"/>
    <mergeCell ref="R4:S4"/>
    <mergeCell ref="N5:P5"/>
    <mergeCell ref="R5:S5"/>
    <mergeCell ref="R6:S6"/>
    <mergeCell ref="R16:S16"/>
    <mergeCell ref="I18:L18"/>
    <mergeCell ref="N18:P18"/>
    <mergeCell ref="I7:L7"/>
    <mergeCell ref="I11:L12"/>
    <mergeCell ref="I20:L20"/>
    <mergeCell ref="N20:P20"/>
    <mergeCell ref="N7:P7"/>
    <mergeCell ref="N9:P9"/>
    <mergeCell ref="N12:P12"/>
    <mergeCell ref="N11:P11"/>
    <mergeCell ref="N14:P14"/>
    <mergeCell ref="N16:P16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965EAFA5-5B9B-4E02-953A-72584D6247AF}">
          <x14:formula1>
            <xm:f>'Occult Data'!$O$1:$O$2</xm:f>
          </x14:formula1>
          <xm:sqref>B18</xm:sqref>
        </x14:dataValidation>
        <x14:dataValidation type="list" allowBlank="1" showInputMessage="1" showErrorMessage="1" xr:uid="{FF2CDF38-669C-4AB1-9DC7-22C80F8D7309}">
          <x14:formula1>
            <xm:f>'Occult Data'!$N$1:$N$2</xm:f>
          </x14:formula1>
          <xm:sqref>B3</xm:sqref>
        </x14:dataValidation>
        <x14:dataValidation type="list" allowBlank="1" showInputMessage="1" showErrorMessage="1" xr:uid="{55C6BCE5-E32B-44AC-8F29-8CB5F8CE4FA2}">
          <x14:formula1>
            <xm:f>'Occult Data'!$M$1:$M$2</xm:f>
          </x14:formula1>
          <xm:sqref>B4:B5</xm:sqref>
        </x14:dataValidation>
        <x14:dataValidation type="list" allowBlank="1" showInputMessage="1" showErrorMessage="1" xr:uid="{9E4C9805-B63F-4E45-B646-FD589919F837}">
          <x14:formula1>
            <xm:f>'Occult Data'!$L$1:$L$2</xm:f>
          </x14:formula1>
          <xm:sqref>B7</xm:sqref>
        </x14:dataValidation>
        <x14:dataValidation type="list" allowBlank="1" showInputMessage="1" showErrorMessage="1" xr:uid="{6AD9681D-DAF7-473A-A6FE-B13498C1C3FF}">
          <x14:formula1>
            <xm:f>'Occult Data'!$K$1:$K$2</xm:f>
          </x14:formula1>
          <xm:sqref>B12 B10</xm:sqref>
        </x14:dataValidation>
        <x14:dataValidation type="list" allowBlank="1" showInputMessage="1" showErrorMessage="1" xr:uid="{906FE403-0C54-4760-B205-D9123735B961}">
          <x14:formula1>
            <xm:f>'Occult Data'!$J$1:$J$2</xm:f>
          </x14:formula1>
          <xm:sqref>B19 B17 B14</xm:sqref>
        </x14:dataValidation>
        <x14:dataValidation type="list" allowBlank="1" showInputMessage="1" showErrorMessage="1" xr:uid="{CBBF08FF-DDE3-4EEF-BA2B-A8242AB530C0}">
          <x14:formula1>
            <xm:f>'Occult Data'!$I$1:$I$2</xm:f>
          </x14:formula1>
          <xm:sqref>B9</xm:sqref>
        </x14:dataValidation>
        <x14:dataValidation type="list" allowBlank="1" showInputMessage="1" showErrorMessage="1" xr:uid="{D588014F-72D3-4FF4-B290-26597B4F8B8B}">
          <x14:formula1>
            <xm:f>'Occult Data'!$H$1:$H$2</xm:f>
          </x14:formula1>
          <xm:sqref>B6 B8 B11 B15:B16</xm:sqref>
        </x14:dataValidation>
        <x14:dataValidation type="list" allowBlank="1" showInputMessage="1" showErrorMessage="1" xr:uid="{D660A8BB-BC8D-412E-9367-E057B2F58A43}">
          <x14:formula1>
            <xm:f>'Occult Data'!$G$1:$G$2</xm:f>
          </x14:formula1>
          <xm:sqref>B20 B13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S29"/>
  <sheetViews>
    <sheetView zoomScaleNormal="100" workbookViewId="0">
      <selection activeCell="B3" sqref="B3:B20"/>
    </sheetView>
  </sheetViews>
  <sheetFormatPr defaultColWidth="11.5703125" defaultRowHeight="15" x14ac:dyDescent="0.25"/>
  <cols>
    <col min="1" max="1" width="9.28515625" customWidth="1"/>
    <col min="2" max="2" width="8.28515625" customWidth="1"/>
    <col min="3" max="3" width="6.85546875" customWidth="1"/>
    <col min="4" max="4" width="11.85546875" customWidth="1"/>
    <col min="5" max="5" width="13.140625" customWidth="1"/>
    <col min="6" max="6" width="10.85546875" customWidth="1"/>
    <col min="7" max="7" width="11.28515625" customWidth="1"/>
    <col min="8" max="8" width="3.140625" customWidth="1"/>
    <col min="9" max="9" width="15.28515625" customWidth="1"/>
    <col min="10" max="10" width="10.7109375" customWidth="1"/>
    <col min="11" max="11" width="13.140625" customWidth="1"/>
    <col min="13" max="13" width="3.140625" customWidth="1"/>
    <col min="14" max="14" width="11.7109375" customWidth="1"/>
    <col min="15" max="16" width="10" customWidth="1"/>
    <col min="17" max="17" width="3.140625" customWidth="1"/>
    <col min="18" max="18" width="14.28515625" customWidth="1"/>
    <col min="19" max="19" width="13.5703125" customWidth="1"/>
    <col min="20" max="64" width="8.7109375" customWidth="1"/>
  </cols>
  <sheetData>
    <row r="1" spans="1:19" ht="13.9" customHeight="1" x14ac:dyDescent="0.25">
      <c r="A1" s="202" t="s">
        <v>152</v>
      </c>
      <c r="B1" s="332" t="s">
        <v>153</v>
      </c>
      <c r="C1" s="332" t="s">
        <v>154</v>
      </c>
      <c r="D1" s="208" t="s">
        <v>155</v>
      </c>
      <c r="E1" s="209" t="s">
        <v>156</v>
      </c>
      <c r="F1" s="333" t="s">
        <v>157</v>
      </c>
      <c r="G1" s="334" t="s">
        <v>158</v>
      </c>
      <c r="H1" s="90"/>
      <c r="I1" s="328" t="s">
        <v>159</v>
      </c>
      <c r="J1" s="328"/>
      <c r="K1" s="328"/>
      <c r="L1" s="328"/>
      <c r="M1" s="91"/>
      <c r="N1" s="328" t="s">
        <v>160</v>
      </c>
      <c r="O1" s="328"/>
      <c r="P1" s="328"/>
      <c r="Q1" s="91"/>
      <c r="R1" s="274" t="s">
        <v>161</v>
      </c>
      <c r="S1" s="274"/>
    </row>
    <row r="2" spans="1:19" ht="15.75" thickBot="1" x14ac:dyDescent="0.3">
      <c r="A2" s="202" t="s">
        <v>162</v>
      </c>
      <c r="B2" s="332"/>
      <c r="C2" s="332"/>
      <c r="D2" s="210" t="s">
        <v>163</v>
      </c>
      <c r="E2" s="211" t="s">
        <v>163</v>
      </c>
      <c r="F2" s="333"/>
      <c r="G2" s="334"/>
      <c r="H2" s="92"/>
      <c r="I2" s="93" t="e">
        <f>SUM(G3,G4,G5,G7,G10,G12,G14,G17,G19)/SUM(F3,F4,F5,F7,F10,F12,F14,F17,F19)</f>
        <v>#DIV/0!</v>
      </c>
      <c r="J2" s="94" t="s">
        <v>164</v>
      </c>
      <c r="K2" s="95" t="e">
        <f>SQRT(1/SUM(F3,F4,F5,F7,F10,F12,F14,F17,F19))</f>
        <v>#DIV/0!</v>
      </c>
      <c r="L2" s="96" t="s">
        <v>165</v>
      </c>
      <c r="M2" s="91"/>
      <c r="N2" s="172">
        <f>Overview!$AA$11</f>
        <v>0.19504856112476671</v>
      </c>
      <c r="O2" s="173" t="s">
        <v>164</v>
      </c>
      <c r="P2" s="174" t="e">
        <f>Overview!$AB$11</f>
        <v>#DIV/0!</v>
      </c>
      <c r="Q2" s="91"/>
      <c r="R2" s="270" t="s">
        <v>166</v>
      </c>
      <c r="S2" s="270"/>
    </row>
    <row r="3" spans="1:19" ht="17.25" x14ac:dyDescent="0.25">
      <c r="A3" s="224">
        <v>46.5</v>
      </c>
      <c r="B3" s="225" t="s">
        <v>167</v>
      </c>
      <c r="C3" s="225" t="s">
        <v>168</v>
      </c>
      <c r="D3" s="212"/>
      <c r="E3" s="213"/>
      <c r="F3" s="97">
        <f t="shared" ref="F3:F20" si="0">IF(B3="-",0,IF(E3&lt;&gt;0,1/E3^2,0))</f>
        <v>0</v>
      </c>
      <c r="G3" s="98">
        <f>IF(D3&lt;&gt;0,D3*F3,0)</f>
        <v>0</v>
      </c>
      <c r="I3" s="99" t="e">
        <f>I2*27/0.33</f>
        <v>#DIV/0!</v>
      </c>
      <c r="J3" s="100" t="s">
        <v>164</v>
      </c>
      <c r="K3" s="101" t="e">
        <f>K2*27/0.33</f>
        <v>#DIV/0!</v>
      </c>
      <c r="L3" s="102" t="s">
        <v>169</v>
      </c>
      <c r="M3" s="91"/>
      <c r="N3" s="331" t="s">
        <v>170</v>
      </c>
      <c r="O3" s="331"/>
      <c r="P3" s="331"/>
      <c r="Q3" s="91"/>
      <c r="R3" s="272" t="s">
        <v>171</v>
      </c>
      <c r="S3" s="272"/>
    </row>
    <row r="4" spans="1:19" x14ac:dyDescent="0.25">
      <c r="A4" s="224">
        <v>63.29</v>
      </c>
      <c r="B4" s="225" t="s">
        <v>172</v>
      </c>
      <c r="C4" s="225" t="s">
        <v>168</v>
      </c>
      <c r="D4" s="212"/>
      <c r="E4" s="213"/>
      <c r="F4" s="103">
        <f t="shared" si="0"/>
        <v>0</v>
      </c>
      <c r="G4" s="104">
        <f>IF(D4&lt;&gt;0,D4*F4,0)</f>
        <v>0</v>
      </c>
      <c r="I4" s="328" t="s">
        <v>173</v>
      </c>
      <c r="J4" s="328"/>
      <c r="K4" s="328"/>
      <c r="L4" s="328"/>
      <c r="M4" s="91"/>
      <c r="N4" s="172" t="e">
        <f>Overview!$AG$11</f>
        <v>#DIV/0!</v>
      </c>
      <c r="O4" s="173" t="s">
        <v>164</v>
      </c>
      <c r="P4" s="174">
        <f>0.1</f>
        <v>0.1</v>
      </c>
      <c r="Q4" s="91"/>
      <c r="R4" s="270" t="s">
        <v>174</v>
      </c>
      <c r="S4" s="270"/>
    </row>
    <row r="5" spans="1:19" x14ac:dyDescent="0.25">
      <c r="A5" s="230">
        <v>93.31</v>
      </c>
      <c r="B5" s="225" t="s">
        <v>172</v>
      </c>
      <c r="C5" s="225" t="s">
        <v>168</v>
      </c>
      <c r="D5" s="212"/>
      <c r="E5" s="213"/>
      <c r="F5" s="103">
        <f t="shared" si="0"/>
        <v>0</v>
      </c>
      <c r="G5" s="104">
        <f t="shared" ref="G5:G20" si="1">IF(D5&lt;&gt;0,D5*F5,0)</f>
        <v>0</v>
      </c>
      <c r="I5" s="93" t="e">
        <f>SUM(G6,G8,G9,G11,G15,G13,G16,G20)/SUM(F6,F8,F9,F11,F13,F15,F16,F20)</f>
        <v>#DIV/0!</v>
      </c>
      <c r="J5" s="94" t="s">
        <v>164</v>
      </c>
      <c r="K5" s="95" t="e">
        <f>SQRT(1/SUM(F6,F8,F9,F11,F13,F15,F16,F20))</f>
        <v>#DIV/0!</v>
      </c>
      <c r="L5" s="96" t="s">
        <v>165</v>
      </c>
      <c r="M5" s="91"/>
      <c r="N5" s="331" t="s">
        <v>13</v>
      </c>
      <c r="O5" s="331"/>
      <c r="P5" s="331"/>
      <c r="Q5" s="91"/>
      <c r="R5" s="272" t="s">
        <v>175</v>
      </c>
      <c r="S5" s="272"/>
    </row>
    <row r="6" spans="1:19" x14ac:dyDescent="0.25">
      <c r="A6" s="226">
        <v>128.72</v>
      </c>
      <c r="B6" s="227" t="s">
        <v>176</v>
      </c>
      <c r="C6" s="227" t="s">
        <v>177</v>
      </c>
      <c r="D6" s="212"/>
      <c r="E6" s="213"/>
      <c r="F6" s="103">
        <f t="shared" si="0"/>
        <v>0</v>
      </c>
      <c r="G6" s="104">
        <f t="shared" si="1"/>
        <v>0</v>
      </c>
      <c r="I6" s="105" t="e">
        <f>I5*27/0.11</f>
        <v>#DIV/0!</v>
      </c>
      <c r="J6" s="106" t="s">
        <v>164</v>
      </c>
      <c r="K6" s="107" t="e">
        <f>K5*27/0.11</f>
        <v>#DIV/0!</v>
      </c>
      <c r="L6" s="108" t="s">
        <v>169</v>
      </c>
      <c r="M6" s="91"/>
      <c r="N6" s="172">
        <f>Overview!$D$11</f>
        <v>0</v>
      </c>
      <c r="O6" s="173" t="s">
        <v>164</v>
      </c>
      <c r="P6" s="174">
        <f>Overview!$E$11</f>
        <v>0</v>
      </c>
      <c r="Q6" s="91"/>
      <c r="R6" s="273" t="s">
        <v>178</v>
      </c>
      <c r="S6" s="273"/>
    </row>
    <row r="7" spans="1:19" x14ac:dyDescent="0.25">
      <c r="A7" s="230">
        <v>185.76</v>
      </c>
      <c r="B7" s="225" t="s">
        <v>179</v>
      </c>
      <c r="C7" s="225" t="s">
        <v>168</v>
      </c>
      <c r="D7" s="212"/>
      <c r="E7" s="213"/>
      <c r="F7" s="103">
        <f t="shared" si="0"/>
        <v>0</v>
      </c>
      <c r="G7" s="104">
        <f t="shared" si="1"/>
        <v>0</v>
      </c>
      <c r="I7" s="328" t="s">
        <v>180</v>
      </c>
      <c r="J7" s="328"/>
      <c r="K7" s="328"/>
      <c r="L7" s="328"/>
      <c r="M7" s="91"/>
      <c r="N7" s="320" t="s">
        <v>181</v>
      </c>
      <c r="O7" s="321"/>
      <c r="P7" s="322"/>
      <c r="Q7" s="91"/>
      <c r="R7" s="91"/>
      <c r="S7" s="109"/>
    </row>
    <row r="8" spans="1:19" ht="15" customHeight="1" x14ac:dyDescent="0.25">
      <c r="A8" s="226">
        <v>209.42</v>
      </c>
      <c r="B8" s="227" t="s">
        <v>176</v>
      </c>
      <c r="C8" s="227" t="s">
        <v>177</v>
      </c>
      <c r="D8" s="212"/>
      <c r="E8" s="213"/>
      <c r="F8" s="103">
        <f t="shared" si="0"/>
        <v>0</v>
      </c>
      <c r="G8" s="104">
        <f t="shared" si="1"/>
        <v>0</v>
      </c>
      <c r="I8" s="110">
        <f>D18</f>
        <v>0</v>
      </c>
      <c r="J8" s="94" t="s">
        <v>164</v>
      </c>
      <c r="K8" s="94">
        <f>E18</f>
        <v>0</v>
      </c>
      <c r="L8" s="111" t="s">
        <v>165</v>
      </c>
      <c r="M8" s="91"/>
      <c r="N8" s="113" t="e">
        <f>(((0.99685704+-0.23958774*LN(R18)+0.014597508*LN(R18)^2)/(1+-0.24153011*LN(R18)+0.015221787*LN(R18)^2))+((0.99685704+-0.23958774*LN(S18)+0.014597508*LN(S18)^2)/(1+-0.24153011*LN(S18)+0.015221787*LN(S18)^2)))/2</f>
        <v>#NUM!</v>
      </c>
      <c r="O8" s="114" t="s">
        <v>164</v>
      </c>
      <c r="P8" s="115" t="e">
        <f>N8*0.05</f>
        <v>#NUM!</v>
      </c>
      <c r="Q8" s="91"/>
      <c r="R8" s="217" t="s">
        <v>189</v>
      </c>
      <c r="S8" s="218" t="s">
        <v>215</v>
      </c>
    </row>
    <row r="9" spans="1:19" x14ac:dyDescent="0.25">
      <c r="A9" s="228">
        <v>238.71</v>
      </c>
      <c r="B9" s="227" t="s">
        <v>183</v>
      </c>
      <c r="C9" s="227" t="s">
        <v>177</v>
      </c>
      <c r="D9" s="212"/>
      <c r="E9" s="213"/>
      <c r="F9" s="103">
        <f t="shared" si="0"/>
        <v>0</v>
      </c>
      <c r="G9" s="104">
        <f t="shared" si="1"/>
        <v>0</v>
      </c>
      <c r="I9" s="112">
        <f>I8*27*1224</f>
        <v>0</v>
      </c>
      <c r="J9" s="107" t="s">
        <v>164</v>
      </c>
      <c r="K9" s="107">
        <f>K8*27*1224</f>
        <v>0</v>
      </c>
      <c r="L9" s="108" t="s">
        <v>169</v>
      </c>
      <c r="M9" s="91"/>
      <c r="N9" s="320" t="s">
        <v>187</v>
      </c>
      <c r="O9" s="321"/>
      <c r="P9" s="322"/>
      <c r="Q9" s="91"/>
      <c r="R9" s="116" t="s">
        <v>184</v>
      </c>
      <c r="S9" s="117">
        <v>0.03</v>
      </c>
    </row>
    <row r="10" spans="1:19" x14ac:dyDescent="0.25">
      <c r="A10" s="224">
        <v>295.10000000000002</v>
      </c>
      <c r="B10" s="225" t="s">
        <v>185</v>
      </c>
      <c r="C10" s="225" t="s">
        <v>168</v>
      </c>
      <c r="D10" s="212"/>
      <c r="E10" s="213"/>
      <c r="F10" s="103">
        <f t="shared" si="0"/>
        <v>0</v>
      </c>
      <c r="G10" s="104">
        <f t="shared" si="1"/>
        <v>0</v>
      </c>
      <c r="I10" s="118">
        <f>I9*100/1000000</f>
        <v>0</v>
      </c>
      <c r="J10" s="119" t="s">
        <v>164</v>
      </c>
      <c r="K10" s="119">
        <f>K9*100/1000000</f>
        <v>0</v>
      </c>
      <c r="L10" s="108" t="s">
        <v>186</v>
      </c>
      <c r="M10" s="91"/>
      <c r="N10" s="122">
        <f>IF(S20="on",IF(R20="Feldspar",12.5*0.7982*(1-((((0.99685704+-0.23958774*LN(R18)+0.014597508*LN(R18)^2)/(1+-0.24153011*LN(R18)+0.015221787*LN(R18)^2))+((0.99685704+-0.23958774*LN(S18)+0.014597508*LN(S18)^2)/(1+-0.24153011*LN(S18)+0.015221787*LN(S18)^2)))/2)),0.01),0)</f>
        <v>0</v>
      </c>
      <c r="O10" s="123" t="s">
        <v>164</v>
      </c>
      <c r="P10" s="121">
        <f>IF(S20="on",IF(R20="Feldspar",N10*SQRT((0.12/12.5)^2+(0.039/0.7982)^2 + (P8/(N8))^2),0.002),0)</f>
        <v>0</v>
      </c>
      <c r="Q10" s="91"/>
      <c r="R10" s="120" t="s">
        <v>188</v>
      </c>
      <c r="S10" s="121">
        <v>0.04</v>
      </c>
    </row>
    <row r="11" spans="1:19" x14ac:dyDescent="0.25">
      <c r="A11" s="226">
        <v>338.21</v>
      </c>
      <c r="B11" s="227" t="s">
        <v>176</v>
      </c>
      <c r="C11" s="227" t="s">
        <v>177</v>
      </c>
      <c r="D11" s="212"/>
      <c r="E11" s="213"/>
      <c r="F11" s="103">
        <f t="shared" si="0"/>
        <v>0</v>
      </c>
      <c r="G11" s="104">
        <f t="shared" si="1"/>
        <v>0</v>
      </c>
      <c r="I11" s="329" t="s">
        <v>52</v>
      </c>
      <c r="J11" s="329"/>
      <c r="K11" s="329"/>
      <c r="L11" s="330"/>
      <c r="M11" s="91"/>
      <c r="N11" s="280" t="s">
        <v>214</v>
      </c>
      <c r="O11" s="281"/>
      <c r="P11" s="282"/>
      <c r="Q11" s="91"/>
      <c r="R11" s="203" t="s">
        <v>189</v>
      </c>
      <c r="S11" s="175">
        <f>IF(Overview!AM11="silt",IF(Overview!K11="lin",0.03,IF(Overview!K11="exp",0.04,"missing info")),0)</f>
        <v>0</v>
      </c>
    </row>
    <row r="12" spans="1:19" x14ac:dyDescent="0.25">
      <c r="A12" s="224">
        <v>351.85</v>
      </c>
      <c r="B12" s="225" t="s">
        <v>185</v>
      </c>
      <c r="C12" s="225" t="s">
        <v>168</v>
      </c>
      <c r="D12" s="212"/>
      <c r="E12" s="213"/>
      <c r="F12" s="103">
        <f t="shared" si="0"/>
        <v>0</v>
      </c>
      <c r="G12" s="104">
        <f t="shared" si="1"/>
        <v>0</v>
      </c>
      <c r="I12" s="329"/>
      <c r="J12" s="329"/>
      <c r="K12" s="329"/>
      <c r="L12" s="330"/>
      <c r="M12" s="91"/>
      <c r="N12" s="320" t="s">
        <v>216</v>
      </c>
      <c r="O12" s="321"/>
      <c r="P12" s="322"/>
      <c r="Q12" s="91"/>
      <c r="R12" s="91"/>
      <c r="S12" s="109"/>
    </row>
    <row r="13" spans="1:19" x14ac:dyDescent="0.25">
      <c r="A13" s="228">
        <v>583.17999999999995</v>
      </c>
      <c r="B13" s="229" t="s">
        <v>190</v>
      </c>
      <c r="C13" s="227" t="s">
        <v>177</v>
      </c>
      <c r="D13" s="212"/>
      <c r="E13" s="213"/>
      <c r="F13" s="103">
        <f t="shared" si="0"/>
        <v>0</v>
      </c>
      <c r="G13" s="104">
        <f t="shared" si="1"/>
        <v>0</v>
      </c>
      <c r="I13" s="124"/>
      <c r="J13" s="125" t="s">
        <v>191</v>
      </c>
      <c r="K13" s="125" t="s">
        <v>192</v>
      </c>
      <c r="L13" s="126" t="s">
        <v>193</v>
      </c>
      <c r="M13" s="91"/>
      <c r="N13" s="130" t="e">
        <f>D7/(D4+D5)</f>
        <v>#DIV/0!</v>
      </c>
      <c r="O13" s="123" t="s">
        <v>164</v>
      </c>
      <c r="P13" s="131" t="e">
        <f>SQRT((E7^2/(D4+D5)^2)+(D7^2*(E4^2+E5^2)/(D4+D5)^4))</f>
        <v>#DIV/0!</v>
      </c>
      <c r="Q13" s="91"/>
      <c r="R13" s="204" t="s">
        <v>194</v>
      </c>
      <c r="S13" s="176">
        <f>Overview!$N$11</f>
        <v>0</v>
      </c>
    </row>
    <row r="14" spans="1:19" x14ac:dyDescent="0.25">
      <c r="A14" s="224">
        <v>609.22</v>
      </c>
      <c r="B14" s="225" t="s">
        <v>195</v>
      </c>
      <c r="C14" s="225" t="s">
        <v>168</v>
      </c>
      <c r="D14" s="212"/>
      <c r="E14" s="213"/>
      <c r="F14" s="103">
        <f t="shared" si="0"/>
        <v>0</v>
      </c>
      <c r="G14" s="104">
        <f t="shared" si="1"/>
        <v>0</v>
      </c>
      <c r="I14" s="127" t="s">
        <v>196</v>
      </c>
      <c r="J14" s="128" t="e">
        <f>(I6*0.0479)+(I3*0.1116)+(I10*0.2491)</f>
        <v>#DIV/0!</v>
      </c>
      <c r="K14" s="128" t="e">
        <f>(I6*0.0277*(1-0.171))+(I3*0.1457*(1-0.117))+(I10*(0.7982+0.019)*(1-0.0494))</f>
        <v>#DIV/0!</v>
      </c>
      <c r="L14" s="129" t="e">
        <f>(I6*0.644*S11)+(I3*2.22*S11)</f>
        <v>#DIV/0!</v>
      </c>
      <c r="M14" s="91"/>
      <c r="N14" s="323" t="s">
        <v>217</v>
      </c>
      <c r="O14" s="324"/>
      <c r="P14" s="325"/>
      <c r="Q14" s="91"/>
      <c r="R14" s="205" t="s">
        <v>197</v>
      </c>
      <c r="S14" s="177">
        <f>Overview!$O$11</f>
        <v>0</v>
      </c>
    </row>
    <row r="15" spans="1:19" x14ac:dyDescent="0.25">
      <c r="A15" s="228">
        <v>911.1</v>
      </c>
      <c r="B15" s="227" t="s">
        <v>176</v>
      </c>
      <c r="C15" s="227" t="s">
        <v>177</v>
      </c>
      <c r="D15" s="212"/>
      <c r="E15" s="213"/>
      <c r="F15" s="103">
        <f t="shared" si="0"/>
        <v>0</v>
      </c>
      <c r="G15" s="104">
        <f t="shared" si="1"/>
        <v>0</v>
      </c>
      <c r="I15" s="127" t="s">
        <v>198</v>
      </c>
      <c r="J15" s="128" t="e">
        <f>SQRT((0.0479*K6)^2+(0.1116*K3)^2+(0.2491*K10)^2)</f>
        <v>#DIV/0!</v>
      </c>
      <c r="K15" s="128" t="e">
        <f>SQRT((0.0277*(1-0.171)*K6)^2+(I6*0.0277*0.013)^2+(0.1457*(1-0.117)*K3)^2+(I3*0.1457*0.011)^2+(0.801*(1-0.0494)*K10)^2+(I10*0.801*0.007)^2)</f>
        <v>#DIV/0!</v>
      </c>
      <c r="L15" s="132" t="e">
        <f>IF(L14=0,0,(SQRT((K6*0.644)^2+(K3*2.22)^2)*S11))</f>
        <v>#DIV/0!</v>
      </c>
      <c r="M15" s="91"/>
      <c r="N15" s="219" t="e">
        <f>D9/(D6+D8+D11+D15+D16)</f>
        <v>#DIV/0!</v>
      </c>
      <c r="O15" s="123" t="s">
        <v>164</v>
      </c>
      <c r="P15" s="220" t="e">
        <f>SQRT((E9^2/(D6+D8+D11+D15+D16)^2)+(D9^2*(E6^2+E8^2+E11^2+E15^2+E16^2)/(D6+D8+D11+D15+D16)^4))</f>
        <v>#DIV/0!</v>
      </c>
      <c r="Q15" s="91"/>
      <c r="R15" s="91"/>
      <c r="S15" s="109"/>
    </row>
    <row r="16" spans="1:19" x14ac:dyDescent="0.25">
      <c r="A16" s="226">
        <v>968.93</v>
      </c>
      <c r="B16" s="227" t="s">
        <v>176</v>
      </c>
      <c r="C16" s="227" t="s">
        <v>177</v>
      </c>
      <c r="D16" s="212"/>
      <c r="E16" s="213"/>
      <c r="F16" s="103">
        <f t="shared" si="0"/>
        <v>0</v>
      </c>
      <c r="G16" s="104">
        <f t="shared" si="1"/>
        <v>0</v>
      </c>
      <c r="I16" s="127" t="s">
        <v>199</v>
      </c>
      <c r="J16" s="128" t="e">
        <f>J14/(1+1.14*N4)</f>
        <v>#DIV/0!</v>
      </c>
      <c r="K16" s="128" t="e">
        <f>K14/(1+1.25*N4)</f>
        <v>#DIV/0!</v>
      </c>
      <c r="L16" s="129" t="e">
        <f>L14/(1+1.5*N4)</f>
        <v>#DIV/0!</v>
      </c>
      <c r="M16" s="91"/>
      <c r="N16" s="262" t="s">
        <v>200</v>
      </c>
      <c r="O16" s="262"/>
      <c r="P16" s="262"/>
      <c r="Q16" s="133"/>
      <c r="R16" s="326" t="s">
        <v>201</v>
      </c>
      <c r="S16" s="327"/>
    </row>
    <row r="17" spans="1:19" ht="15.75" thickBot="1" x14ac:dyDescent="0.3">
      <c r="A17" s="230">
        <v>1120.1600000000001</v>
      </c>
      <c r="B17" s="225" t="s">
        <v>195</v>
      </c>
      <c r="C17" s="225" t="s">
        <v>168</v>
      </c>
      <c r="D17" s="212"/>
      <c r="E17" s="213"/>
      <c r="F17" s="103">
        <f t="shared" si="0"/>
        <v>0</v>
      </c>
      <c r="G17" s="104">
        <f t="shared" si="1"/>
        <v>0</v>
      </c>
      <c r="I17" s="134" t="s">
        <v>202</v>
      </c>
      <c r="J17" s="135" t="e">
        <f>SQRT(((J15/(1+1.14*N4))^2+((J14*1.14*P4)/(1+1.14*N4)^2)^2))</f>
        <v>#DIV/0!</v>
      </c>
      <c r="K17" s="135" t="e">
        <f>SQRT((K15/(1+1.25*N4))^2+((K14*1.25*P4)/(1+1.25*N4)^2)^2)</f>
        <v>#DIV/0!</v>
      </c>
      <c r="L17" s="136" t="e">
        <f>SQRT((L15/(1+1.5*N4))^2+((L14*1.5*P4)/(1+1.5*N4)^2)^2)</f>
        <v>#DIV/0!</v>
      </c>
      <c r="M17" s="91"/>
      <c r="N17" s="137" t="e">
        <f>J16+K16+L16+N2+N10</f>
        <v>#DIV/0!</v>
      </c>
      <c r="O17" s="94" t="s">
        <v>164</v>
      </c>
      <c r="P17" s="138" t="e">
        <f>SQRT(J17^2+K17^2+L17^2+P2^2+P10^2)</f>
        <v>#DIV/0!</v>
      </c>
      <c r="Q17" s="139"/>
      <c r="R17" s="206" t="s">
        <v>203</v>
      </c>
      <c r="S17" s="207" t="s">
        <v>204</v>
      </c>
    </row>
    <row r="18" spans="1:19" x14ac:dyDescent="0.25">
      <c r="A18" s="231">
        <v>1460.91</v>
      </c>
      <c r="B18" s="232" t="s">
        <v>205</v>
      </c>
      <c r="C18" s="232" t="s">
        <v>180</v>
      </c>
      <c r="D18" s="212"/>
      <c r="E18" s="213"/>
      <c r="F18" s="103">
        <f t="shared" si="0"/>
        <v>0</v>
      </c>
      <c r="G18" s="104">
        <f t="shared" si="1"/>
        <v>0</v>
      </c>
      <c r="I18" s="265" t="s">
        <v>206</v>
      </c>
      <c r="J18" s="265"/>
      <c r="K18" s="265"/>
      <c r="L18" s="265"/>
      <c r="M18" s="91"/>
      <c r="N18" s="266" t="s">
        <v>17</v>
      </c>
      <c r="O18" s="266"/>
      <c r="P18" s="266"/>
      <c r="Q18" s="139"/>
      <c r="R18" s="178">
        <f>Overview!$AN$11</f>
        <v>0</v>
      </c>
      <c r="S18" s="179">
        <f>Overview!$AO$11</f>
        <v>0</v>
      </c>
    </row>
    <row r="19" spans="1:19" ht="15.75" thickBot="1" x14ac:dyDescent="0.3">
      <c r="A19" s="230">
        <v>1764.83</v>
      </c>
      <c r="B19" s="225" t="s">
        <v>195</v>
      </c>
      <c r="C19" s="225" t="s">
        <v>168</v>
      </c>
      <c r="D19" s="212"/>
      <c r="E19" s="213"/>
      <c r="F19" s="103">
        <f t="shared" si="0"/>
        <v>0</v>
      </c>
      <c r="G19" s="104">
        <f t="shared" si="1"/>
        <v>0</v>
      </c>
      <c r="I19" s="91"/>
      <c r="J19" s="91"/>
      <c r="K19" s="91"/>
      <c r="L19" s="91"/>
      <c r="M19" s="91"/>
      <c r="N19" s="140" t="e">
        <f>N6*1000/N17</f>
        <v>#DIV/0!</v>
      </c>
      <c r="O19" s="141" t="s">
        <v>164</v>
      </c>
      <c r="P19" s="142" t="e">
        <f>N19*SQRT((P6/N6)^2+(P17/N17)^2)</f>
        <v>#DIV/0!</v>
      </c>
      <c r="Q19" s="139"/>
      <c r="R19" s="143"/>
      <c r="S19" s="144"/>
    </row>
    <row r="20" spans="1:19" ht="15.75" thickBot="1" x14ac:dyDescent="0.3">
      <c r="A20" s="226">
        <v>2615.8200000000002</v>
      </c>
      <c r="B20" s="229" t="s">
        <v>190</v>
      </c>
      <c r="C20" s="229" t="s">
        <v>177</v>
      </c>
      <c r="D20" s="214"/>
      <c r="E20" s="215"/>
      <c r="F20" s="145">
        <f t="shared" si="0"/>
        <v>0</v>
      </c>
      <c r="G20" s="146">
        <f t="shared" si="1"/>
        <v>0</v>
      </c>
      <c r="I20" s="254" t="s">
        <v>207</v>
      </c>
      <c r="J20" s="254"/>
      <c r="K20" s="254"/>
      <c r="L20" s="254"/>
      <c r="M20" s="91"/>
      <c r="N20" s="255" t="s">
        <v>230</v>
      </c>
      <c r="O20" s="255"/>
      <c r="P20" s="255"/>
      <c r="Q20" s="147"/>
      <c r="R20" s="221" t="str">
        <f>Overview!$AL$11</f>
        <v>Quartz</v>
      </c>
      <c r="S20" s="223">
        <f>Overview!$AP$41</f>
        <v>0</v>
      </c>
    </row>
    <row r="25" spans="1:19" x14ac:dyDescent="0.25">
      <c r="I25" s="45"/>
    </row>
    <row r="29" spans="1:19" x14ac:dyDescent="0.25">
      <c r="H29" s="216"/>
    </row>
  </sheetData>
  <sheetProtection sheet="1" objects="1" scenarios="1"/>
  <protectedRanges>
    <protectedRange sqref="B3:B20" name="Intervalo1"/>
  </protectedRanges>
  <mergeCells count="28">
    <mergeCell ref="B1:B2"/>
    <mergeCell ref="C1:C2"/>
    <mergeCell ref="F1:F2"/>
    <mergeCell ref="G1:G2"/>
    <mergeCell ref="I1:L1"/>
    <mergeCell ref="N1:P1"/>
    <mergeCell ref="R1:S1"/>
    <mergeCell ref="R2:S2"/>
    <mergeCell ref="N3:P3"/>
    <mergeCell ref="R3:S3"/>
    <mergeCell ref="I4:L4"/>
    <mergeCell ref="R4:S4"/>
    <mergeCell ref="N5:P5"/>
    <mergeCell ref="R5:S5"/>
    <mergeCell ref="R6:S6"/>
    <mergeCell ref="R16:S16"/>
    <mergeCell ref="I18:L18"/>
    <mergeCell ref="N18:P18"/>
    <mergeCell ref="I7:L7"/>
    <mergeCell ref="I11:L12"/>
    <mergeCell ref="I20:L20"/>
    <mergeCell ref="N20:P20"/>
    <mergeCell ref="N7:P7"/>
    <mergeCell ref="N9:P9"/>
    <mergeCell ref="N12:P12"/>
    <mergeCell ref="N11:P11"/>
    <mergeCell ref="N14:P14"/>
    <mergeCell ref="N16:P16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184EF064-2502-4040-880A-A6616E6158D7}">
          <x14:formula1>
            <xm:f>'Occult Data'!$O$1:$O$2</xm:f>
          </x14:formula1>
          <xm:sqref>B18</xm:sqref>
        </x14:dataValidation>
        <x14:dataValidation type="list" allowBlank="1" showInputMessage="1" showErrorMessage="1" xr:uid="{2E0CBA5A-5168-4D74-9C9D-C8F36E2D5157}">
          <x14:formula1>
            <xm:f>'Occult Data'!$N$1:$N$2</xm:f>
          </x14:formula1>
          <xm:sqref>B3</xm:sqref>
        </x14:dataValidation>
        <x14:dataValidation type="list" allowBlank="1" showInputMessage="1" showErrorMessage="1" xr:uid="{FA24EE26-2746-46E6-9E92-3CEFD67F389A}">
          <x14:formula1>
            <xm:f>'Occult Data'!$M$1:$M$2</xm:f>
          </x14:formula1>
          <xm:sqref>B4:B5</xm:sqref>
        </x14:dataValidation>
        <x14:dataValidation type="list" allowBlank="1" showInputMessage="1" showErrorMessage="1" xr:uid="{AE27B6EE-76C9-429B-B64C-1EC65041EA0E}">
          <x14:formula1>
            <xm:f>'Occult Data'!$L$1:$L$2</xm:f>
          </x14:formula1>
          <xm:sqref>B7</xm:sqref>
        </x14:dataValidation>
        <x14:dataValidation type="list" allowBlank="1" showInputMessage="1" showErrorMessage="1" xr:uid="{BE9FC5BA-BE7A-437B-898A-06B8FC3F58D9}">
          <x14:formula1>
            <xm:f>'Occult Data'!$K$1:$K$2</xm:f>
          </x14:formula1>
          <xm:sqref>B12 B10</xm:sqref>
        </x14:dataValidation>
        <x14:dataValidation type="list" allowBlank="1" showInputMessage="1" showErrorMessage="1" xr:uid="{D93EDBED-ABD5-4ABC-A8BC-6D28D2993764}">
          <x14:formula1>
            <xm:f>'Occult Data'!$J$1:$J$2</xm:f>
          </x14:formula1>
          <xm:sqref>B19 B17 B14</xm:sqref>
        </x14:dataValidation>
        <x14:dataValidation type="list" allowBlank="1" showInputMessage="1" showErrorMessage="1" xr:uid="{C799B451-DFDC-491E-B2A2-374E2344D34D}">
          <x14:formula1>
            <xm:f>'Occult Data'!$I$1:$I$2</xm:f>
          </x14:formula1>
          <xm:sqref>B9</xm:sqref>
        </x14:dataValidation>
        <x14:dataValidation type="list" allowBlank="1" showInputMessage="1" showErrorMessage="1" xr:uid="{4637226F-6C95-4EB1-88D3-5A5B684615C7}">
          <x14:formula1>
            <xm:f>'Occult Data'!$H$1:$H$2</xm:f>
          </x14:formula1>
          <xm:sqref>B6 B8 B11 B15:B16</xm:sqref>
        </x14:dataValidation>
        <x14:dataValidation type="list" allowBlank="1" showInputMessage="1" showErrorMessage="1" xr:uid="{2E8195FF-919C-48E6-B1C5-79E796EEAC8A}">
          <x14:formula1>
            <xm:f>'Occult Data'!$G$1:$G$2</xm:f>
          </x14:formula1>
          <xm:sqref>B20 B13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S32"/>
  <sheetViews>
    <sheetView zoomScaleNormal="100" workbookViewId="0">
      <selection activeCell="B3" sqref="B3:B20"/>
    </sheetView>
  </sheetViews>
  <sheetFormatPr defaultColWidth="11.5703125" defaultRowHeight="15" x14ac:dyDescent="0.25"/>
  <cols>
    <col min="1" max="1" width="9.28515625" customWidth="1"/>
    <col min="2" max="2" width="8.28515625" customWidth="1"/>
    <col min="3" max="3" width="6.85546875" customWidth="1"/>
    <col min="4" max="4" width="11.85546875" customWidth="1"/>
    <col min="5" max="5" width="13.140625" customWidth="1"/>
    <col min="6" max="6" width="10.85546875" customWidth="1"/>
    <col min="7" max="7" width="11.28515625" customWidth="1"/>
    <col min="8" max="8" width="3.140625" customWidth="1"/>
    <col min="9" max="9" width="15.28515625" customWidth="1"/>
    <col min="10" max="10" width="10.7109375" customWidth="1"/>
    <col min="11" max="11" width="13.140625" customWidth="1"/>
    <col min="13" max="13" width="3.140625" customWidth="1"/>
    <col min="14" max="14" width="11.7109375" customWidth="1"/>
    <col min="15" max="16" width="10" customWidth="1"/>
    <col min="17" max="17" width="3.140625" customWidth="1"/>
    <col min="18" max="18" width="14.28515625" customWidth="1"/>
    <col min="19" max="19" width="13.5703125" customWidth="1"/>
    <col min="20" max="64" width="8.7109375" customWidth="1"/>
  </cols>
  <sheetData>
    <row r="1" spans="1:19" ht="13.9" customHeight="1" x14ac:dyDescent="0.25">
      <c r="A1" s="233" t="s">
        <v>152</v>
      </c>
      <c r="B1" s="347" t="s">
        <v>153</v>
      </c>
      <c r="C1" s="347" t="s">
        <v>154</v>
      </c>
      <c r="D1" s="234" t="s">
        <v>155</v>
      </c>
      <c r="E1" s="235" t="s">
        <v>156</v>
      </c>
      <c r="F1" s="348" t="s">
        <v>157</v>
      </c>
      <c r="G1" s="349" t="s">
        <v>158</v>
      </c>
      <c r="H1" s="90"/>
      <c r="I1" s="343" t="s">
        <v>159</v>
      </c>
      <c r="J1" s="343"/>
      <c r="K1" s="343"/>
      <c r="L1" s="343"/>
      <c r="M1" s="91"/>
      <c r="N1" s="343" t="s">
        <v>160</v>
      </c>
      <c r="O1" s="343"/>
      <c r="P1" s="343"/>
      <c r="Q1" s="91"/>
      <c r="R1" s="274" t="s">
        <v>161</v>
      </c>
      <c r="S1" s="274"/>
    </row>
    <row r="2" spans="1:19" ht="15.75" thickBot="1" x14ac:dyDescent="0.3">
      <c r="A2" s="233" t="s">
        <v>162</v>
      </c>
      <c r="B2" s="347"/>
      <c r="C2" s="347"/>
      <c r="D2" s="236" t="s">
        <v>163</v>
      </c>
      <c r="E2" s="237" t="s">
        <v>163</v>
      </c>
      <c r="F2" s="348"/>
      <c r="G2" s="349"/>
      <c r="H2" s="92"/>
      <c r="I2" s="93" t="e">
        <f>SUM(G3,G4,G5,G7,G10,G12,G14,G17,G19)/SUM(F3,F4,F5,F7,F10,F12,F14,F17,F19)</f>
        <v>#DIV/0!</v>
      </c>
      <c r="J2" s="94" t="s">
        <v>164</v>
      </c>
      <c r="K2" s="95" t="e">
        <f>SQRT(1/SUM(F3,F4,F5,F7,F10,F12,F14,F17,F19))</f>
        <v>#DIV/0!</v>
      </c>
      <c r="L2" s="96" t="s">
        <v>165</v>
      </c>
      <c r="M2" s="91"/>
      <c r="N2" s="172">
        <f>Overview!$AA$11</f>
        <v>0.19504856112476671</v>
      </c>
      <c r="O2" s="173" t="s">
        <v>164</v>
      </c>
      <c r="P2" s="174" t="e">
        <f>Overview!$AB$11</f>
        <v>#DIV/0!</v>
      </c>
      <c r="Q2" s="91"/>
      <c r="R2" s="270" t="s">
        <v>166</v>
      </c>
      <c r="S2" s="270"/>
    </row>
    <row r="3" spans="1:19" ht="17.25" x14ac:dyDescent="0.25">
      <c r="A3" s="224">
        <v>46.5</v>
      </c>
      <c r="B3" s="225" t="s">
        <v>167</v>
      </c>
      <c r="C3" s="225" t="s">
        <v>168</v>
      </c>
      <c r="D3" s="212"/>
      <c r="E3" s="213"/>
      <c r="F3" s="97">
        <f t="shared" ref="F3:F20" si="0">IF(B3="-",0,IF(E3&lt;&gt;0,1/E3^2,0))</f>
        <v>0</v>
      </c>
      <c r="G3" s="98">
        <f>IF(D3&lt;&gt;0,D3*F3,0)</f>
        <v>0</v>
      </c>
      <c r="I3" s="99" t="e">
        <f>I2*27/0.33</f>
        <v>#DIV/0!</v>
      </c>
      <c r="J3" s="100" t="s">
        <v>164</v>
      </c>
      <c r="K3" s="101" t="e">
        <f>K2*27/0.33</f>
        <v>#DIV/0!</v>
      </c>
      <c r="L3" s="102" t="s">
        <v>169</v>
      </c>
      <c r="M3" s="91"/>
      <c r="N3" s="346" t="s">
        <v>170</v>
      </c>
      <c r="O3" s="346"/>
      <c r="P3" s="346"/>
      <c r="Q3" s="91"/>
      <c r="R3" s="272" t="s">
        <v>171</v>
      </c>
      <c r="S3" s="272"/>
    </row>
    <row r="4" spans="1:19" x14ac:dyDescent="0.25">
      <c r="A4" s="224">
        <v>63.29</v>
      </c>
      <c r="B4" s="225" t="s">
        <v>172</v>
      </c>
      <c r="C4" s="225" t="s">
        <v>168</v>
      </c>
      <c r="D4" s="212"/>
      <c r="E4" s="213"/>
      <c r="F4" s="103">
        <f t="shared" si="0"/>
        <v>0</v>
      </c>
      <c r="G4" s="104">
        <f>IF(D4&lt;&gt;0,D4*F4,0)</f>
        <v>0</v>
      </c>
      <c r="I4" s="343" t="s">
        <v>173</v>
      </c>
      <c r="J4" s="343"/>
      <c r="K4" s="343"/>
      <c r="L4" s="343"/>
      <c r="M4" s="91"/>
      <c r="N4" s="172" t="e">
        <f>Overview!$AG$11</f>
        <v>#DIV/0!</v>
      </c>
      <c r="O4" s="173" t="s">
        <v>164</v>
      </c>
      <c r="P4" s="174">
        <f>0.1</f>
        <v>0.1</v>
      </c>
      <c r="Q4" s="91"/>
      <c r="R4" s="270" t="s">
        <v>174</v>
      </c>
      <c r="S4" s="270"/>
    </row>
    <row r="5" spans="1:19" x14ac:dyDescent="0.25">
      <c r="A5" s="230">
        <v>93.31</v>
      </c>
      <c r="B5" s="225" t="s">
        <v>172</v>
      </c>
      <c r="C5" s="225" t="s">
        <v>168</v>
      </c>
      <c r="D5" s="212"/>
      <c r="E5" s="213"/>
      <c r="F5" s="103">
        <f t="shared" si="0"/>
        <v>0</v>
      </c>
      <c r="G5" s="104">
        <f t="shared" ref="G5:G20" si="1">IF(D5&lt;&gt;0,D5*F5,0)</f>
        <v>0</v>
      </c>
      <c r="I5" s="93" t="e">
        <f>SUM(G6,G8,G9,G11,G15,G13,G16,G20)/SUM(F6,F8,F9,F11,F13,F15,F16,F20)</f>
        <v>#DIV/0!</v>
      </c>
      <c r="J5" s="94" t="s">
        <v>164</v>
      </c>
      <c r="K5" s="95" t="e">
        <f>SQRT(1/SUM(F6,F8,F9,F11,F13,F15,F16,F20))</f>
        <v>#DIV/0!</v>
      </c>
      <c r="L5" s="96" t="s">
        <v>165</v>
      </c>
      <c r="M5" s="91"/>
      <c r="N5" s="346" t="s">
        <v>13</v>
      </c>
      <c r="O5" s="346"/>
      <c r="P5" s="346"/>
      <c r="Q5" s="91"/>
      <c r="R5" s="272" t="s">
        <v>175</v>
      </c>
      <c r="S5" s="272"/>
    </row>
    <row r="6" spans="1:19" x14ac:dyDescent="0.25">
      <c r="A6" s="226">
        <v>128.72</v>
      </c>
      <c r="B6" s="227" t="s">
        <v>176</v>
      </c>
      <c r="C6" s="227" t="s">
        <v>177</v>
      </c>
      <c r="D6" s="212"/>
      <c r="E6" s="213"/>
      <c r="F6" s="103">
        <f t="shared" si="0"/>
        <v>0</v>
      </c>
      <c r="G6" s="104">
        <f t="shared" si="1"/>
        <v>0</v>
      </c>
      <c r="I6" s="105" t="e">
        <f>I5*27/0.11</f>
        <v>#DIV/0!</v>
      </c>
      <c r="J6" s="106" t="s">
        <v>164</v>
      </c>
      <c r="K6" s="107" t="e">
        <f>K5*27/0.11</f>
        <v>#DIV/0!</v>
      </c>
      <c r="L6" s="108" t="s">
        <v>169</v>
      </c>
      <c r="M6" s="91"/>
      <c r="N6" s="172">
        <f>Overview!$D$11</f>
        <v>0</v>
      </c>
      <c r="O6" s="173" t="s">
        <v>164</v>
      </c>
      <c r="P6" s="174">
        <f>Overview!$E$11</f>
        <v>0</v>
      </c>
      <c r="Q6" s="91"/>
      <c r="R6" s="273" t="s">
        <v>178</v>
      </c>
      <c r="S6" s="273"/>
    </row>
    <row r="7" spans="1:19" x14ac:dyDescent="0.25">
      <c r="A7" s="230">
        <v>185.76</v>
      </c>
      <c r="B7" s="225" t="s">
        <v>179</v>
      </c>
      <c r="C7" s="225" t="s">
        <v>168</v>
      </c>
      <c r="D7" s="212"/>
      <c r="E7" s="213"/>
      <c r="F7" s="103">
        <f t="shared" si="0"/>
        <v>0</v>
      </c>
      <c r="G7" s="104">
        <f t="shared" si="1"/>
        <v>0</v>
      </c>
      <c r="I7" s="343" t="s">
        <v>180</v>
      </c>
      <c r="J7" s="343"/>
      <c r="K7" s="343"/>
      <c r="L7" s="343"/>
      <c r="M7" s="91"/>
      <c r="N7" s="335" t="s">
        <v>181</v>
      </c>
      <c r="O7" s="336"/>
      <c r="P7" s="337"/>
      <c r="Q7" s="91"/>
      <c r="R7" s="91"/>
      <c r="S7" s="109"/>
    </row>
    <row r="8" spans="1:19" ht="15" customHeight="1" x14ac:dyDescent="0.25">
      <c r="A8" s="226">
        <v>209.42</v>
      </c>
      <c r="B8" s="227" t="s">
        <v>176</v>
      </c>
      <c r="C8" s="227" t="s">
        <v>177</v>
      </c>
      <c r="D8" s="212"/>
      <c r="E8" s="213"/>
      <c r="F8" s="103">
        <f t="shared" si="0"/>
        <v>0</v>
      </c>
      <c r="G8" s="104">
        <f t="shared" si="1"/>
        <v>0</v>
      </c>
      <c r="I8" s="110">
        <f>D18</f>
        <v>0</v>
      </c>
      <c r="J8" s="94" t="s">
        <v>164</v>
      </c>
      <c r="K8" s="94">
        <f>E18</f>
        <v>0</v>
      </c>
      <c r="L8" s="111" t="s">
        <v>165</v>
      </c>
      <c r="M8" s="91"/>
      <c r="N8" s="113" t="e">
        <f>(((0.99685704+-0.23958774*LN(R18)+0.014597508*LN(R18)^2)/(1+-0.24153011*LN(R18)+0.015221787*LN(R18)^2))+((0.99685704+-0.23958774*LN(S18)+0.014597508*LN(S18)^2)/(1+-0.24153011*LN(S18)+0.015221787*LN(S18)^2)))/2</f>
        <v>#NUM!</v>
      </c>
      <c r="O8" s="114" t="s">
        <v>164</v>
      </c>
      <c r="P8" s="115" t="e">
        <f>N8*0.05</f>
        <v>#NUM!</v>
      </c>
      <c r="Q8" s="91"/>
      <c r="R8" s="217" t="s">
        <v>189</v>
      </c>
      <c r="S8" s="218" t="s">
        <v>215</v>
      </c>
    </row>
    <row r="9" spans="1:19" x14ac:dyDescent="0.25">
      <c r="A9" s="228">
        <v>238.71</v>
      </c>
      <c r="B9" s="227" t="s">
        <v>183</v>
      </c>
      <c r="C9" s="227" t="s">
        <v>177</v>
      </c>
      <c r="D9" s="212"/>
      <c r="E9" s="213"/>
      <c r="F9" s="103">
        <f t="shared" si="0"/>
        <v>0</v>
      </c>
      <c r="G9" s="104">
        <f t="shared" si="1"/>
        <v>0</v>
      </c>
      <c r="I9" s="112">
        <f>I8*27*1224</f>
        <v>0</v>
      </c>
      <c r="J9" s="107" t="s">
        <v>164</v>
      </c>
      <c r="K9" s="107">
        <f>K8*27*1224</f>
        <v>0</v>
      </c>
      <c r="L9" s="108" t="s">
        <v>169</v>
      </c>
      <c r="M9" s="91"/>
      <c r="N9" s="335" t="s">
        <v>187</v>
      </c>
      <c r="O9" s="336"/>
      <c r="P9" s="337"/>
      <c r="Q9" s="91"/>
      <c r="R9" s="116" t="s">
        <v>184</v>
      </c>
      <c r="S9" s="117">
        <v>0.03</v>
      </c>
    </row>
    <row r="10" spans="1:19" x14ac:dyDescent="0.25">
      <c r="A10" s="224">
        <v>295.10000000000002</v>
      </c>
      <c r="B10" s="225" t="s">
        <v>185</v>
      </c>
      <c r="C10" s="225" t="s">
        <v>168</v>
      </c>
      <c r="D10" s="212"/>
      <c r="E10" s="213"/>
      <c r="F10" s="103">
        <f t="shared" si="0"/>
        <v>0</v>
      </c>
      <c r="G10" s="104">
        <f t="shared" si="1"/>
        <v>0</v>
      </c>
      <c r="I10" s="118">
        <f>I9*100/1000000</f>
        <v>0</v>
      </c>
      <c r="J10" s="119" t="s">
        <v>164</v>
      </c>
      <c r="K10" s="119">
        <f>K9*100/1000000</f>
        <v>0</v>
      </c>
      <c r="L10" s="108" t="s">
        <v>186</v>
      </c>
      <c r="M10" s="91"/>
      <c r="N10" s="122">
        <f>IF(S20="on",IF(R20="Feldspar",12.5*0.7982*(1-((((0.99685704+-0.23958774*LN(R18)+0.014597508*LN(R18)^2)/(1+-0.24153011*LN(R18)+0.015221787*LN(R18)^2))+((0.99685704+-0.23958774*LN(S18)+0.014597508*LN(S18)^2)/(1+-0.24153011*LN(S18)+0.015221787*LN(S18)^2)))/2)),0.01),0)</f>
        <v>0</v>
      </c>
      <c r="O10" s="123" t="s">
        <v>164</v>
      </c>
      <c r="P10" s="121">
        <f>IF(S20="on",IF(R20="Feldspar",N10*SQRT((0.12/12.5)^2+(0.039/0.7982)^2 + (P8/(N8))^2),0.002),0)</f>
        <v>0</v>
      </c>
      <c r="Q10" s="91"/>
      <c r="R10" s="120" t="s">
        <v>188</v>
      </c>
      <c r="S10" s="121">
        <v>0.04</v>
      </c>
    </row>
    <row r="11" spans="1:19" x14ac:dyDescent="0.25">
      <c r="A11" s="226">
        <v>338.21</v>
      </c>
      <c r="B11" s="227" t="s">
        <v>176</v>
      </c>
      <c r="C11" s="227" t="s">
        <v>177</v>
      </c>
      <c r="D11" s="212"/>
      <c r="E11" s="213"/>
      <c r="F11" s="103">
        <f t="shared" si="0"/>
        <v>0</v>
      </c>
      <c r="G11" s="104">
        <f t="shared" si="1"/>
        <v>0</v>
      </c>
      <c r="I11" s="344" t="s">
        <v>52</v>
      </c>
      <c r="J11" s="344"/>
      <c r="K11" s="344"/>
      <c r="L11" s="345"/>
      <c r="M11" s="91"/>
      <c r="N11" s="280" t="s">
        <v>214</v>
      </c>
      <c r="O11" s="281"/>
      <c r="P11" s="282"/>
      <c r="Q11" s="91"/>
      <c r="R11" s="238" t="s">
        <v>189</v>
      </c>
      <c r="S11" s="175">
        <f>IF(Overview!AM11="silt",IF(Overview!K11="lin",0.03,IF(Overview!K11="exp",0.04,"missing info")),0)</f>
        <v>0</v>
      </c>
    </row>
    <row r="12" spans="1:19" x14ac:dyDescent="0.25">
      <c r="A12" s="224">
        <v>351.85</v>
      </c>
      <c r="B12" s="225" t="s">
        <v>185</v>
      </c>
      <c r="C12" s="225" t="s">
        <v>168</v>
      </c>
      <c r="D12" s="212"/>
      <c r="E12" s="213"/>
      <c r="F12" s="103">
        <f t="shared" si="0"/>
        <v>0</v>
      </c>
      <c r="G12" s="104">
        <f t="shared" si="1"/>
        <v>0</v>
      </c>
      <c r="I12" s="344"/>
      <c r="J12" s="344"/>
      <c r="K12" s="344"/>
      <c r="L12" s="345"/>
      <c r="M12" s="91"/>
      <c r="N12" s="335" t="s">
        <v>216</v>
      </c>
      <c r="O12" s="336"/>
      <c r="P12" s="337"/>
      <c r="Q12" s="91"/>
      <c r="R12" s="91"/>
      <c r="S12" s="109"/>
    </row>
    <row r="13" spans="1:19" x14ac:dyDescent="0.25">
      <c r="A13" s="228">
        <v>583.17999999999995</v>
      </c>
      <c r="B13" s="229" t="s">
        <v>190</v>
      </c>
      <c r="C13" s="227" t="s">
        <v>177</v>
      </c>
      <c r="D13" s="212"/>
      <c r="E13" s="213"/>
      <c r="F13" s="103">
        <f t="shared" si="0"/>
        <v>0</v>
      </c>
      <c r="G13" s="104">
        <f t="shared" si="1"/>
        <v>0</v>
      </c>
      <c r="I13" s="124"/>
      <c r="J13" s="125" t="s">
        <v>191</v>
      </c>
      <c r="K13" s="125" t="s">
        <v>192</v>
      </c>
      <c r="L13" s="126" t="s">
        <v>193</v>
      </c>
      <c r="M13" s="91"/>
      <c r="N13" s="130" t="e">
        <f>D7/(D4+D5)</f>
        <v>#DIV/0!</v>
      </c>
      <c r="O13" s="123" t="s">
        <v>164</v>
      </c>
      <c r="P13" s="131" t="e">
        <f>SQRT((E7^2/(D4+D5)^2)+(D7^2*(E4^2+E5^2)/(D4+D5)^4))</f>
        <v>#DIV/0!</v>
      </c>
      <c r="Q13" s="91"/>
      <c r="R13" s="239" t="s">
        <v>194</v>
      </c>
      <c r="S13" s="176">
        <f>Overview!$N$11</f>
        <v>0</v>
      </c>
    </row>
    <row r="14" spans="1:19" x14ac:dyDescent="0.25">
      <c r="A14" s="224">
        <v>609.22</v>
      </c>
      <c r="B14" s="225" t="s">
        <v>195</v>
      </c>
      <c r="C14" s="225" t="s">
        <v>168</v>
      </c>
      <c r="D14" s="212"/>
      <c r="E14" s="213"/>
      <c r="F14" s="103">
        <f t="shared" si="0"/>
        <v>0</v>
      </c>
      <c r="G14" s="104">
        <f t="shared" si="1"/>
        <v>0</v>
      </c>
      <c r="I14" s="127" t="s">
        <v>196</v>
      </c>
      <c r="J14" s="128" t="e">
        <f>(I6*0.0479)+(I3*0.1116)+(I10*0.2491)</f>
        <v>#DIV/0!</v>
      </c>
      <c r="K14" s="128" t="e">
        <f>(I6*0.0277*(1-0.171))+(I3*0.1457*(1-0.117))+(I10*(0.7982+0.019)*(1-0.0494))</f>
        <v>#DIV/0!</v>
      </c>
      <c r="L14" s="129" t="e">
        <f>(I6*0.644*S11)+(I3*2.22*S11)</f>
        <v>#DIV/0!</v>
      </c>
      <c r="M14" s="91"/>
      <c r="N14" s="338" t="s">
        <v>217</v>
      </c>
      <c r="O14" s="339"/>
      <c r="P14" s="340"/>
      <c r="Q14" s="91"/>
      <c r="R14" s="240" t="s">
        <v>197</v>
      </c>
      <c r="S14" s="177">
        <f>Overview!$O$11</f>
        <v>0</v>
      </c>
    </row>
    <row r="15" spans="1:19" x14ac:dyDescent="0.25">
      <c r="A15" s="228">
        <v>911.1</v>
      </c>
      <c r="B15" s="227" t="s">
        <v>176</v>
      </c>
      <c r="C15" s="227" t="s">
        <v>177</v>
      </c>
      <c r="D15" s="212"/>
      <c r="E15" s="213"/>
      <c r="F15" s="103">
        <f t="shared" si="0"/>
        <v>0</v>
      </c>
      <c r="G15" s="104">
        <f t="shared" si="1"/>
        <v>0</v>
      </c>
      <c r="I15" s="127" t="s">
        <v>198</v>
      </c>
      <c r="J15" s="128" t="e">
        <f>SQRT((0.0479*K6)^2+(0.1116*K3)^2+(0.2491*K10)^2)</f>
        <v>#DIV/0!</v>
      </c>
      <c r="K15" s="128" t="e">
        <f>SQRT((0.0277*(1-0.171)*K6)^2+(I6*0.0277*0.013)^2+(0.1457*(1-0.117)*K3)^2+(I3*0.1457*0.011)^2+(0.801*(1-0.0494)*K10)^2+(I10*0.801*0.007)^2)</f>
        <v>#DIV/0!</v>
      </c>
      <c r="L15" s="132" t="e">
        <f>IF(L14=0,0,(SQRT((K6*0.644)^2+(K3*2.22)^2)*S11))</f>
        <v>#DIV/0!</v>
      </c>
      <c r="M15" s="91"/>
      <c r="N15" s="219" t="e">
        <f>D9/(D6+D8+D11+D15+D16)</f>
        <v>#DIV/0!</v>
      </c>
      <c r="O15" s="123" t="s">
        <v>164</v>
      </c>
      <c r="P15" s="220" t="e">
        <f>SQRT((E9^2/(D6+D8+D11+D15+D16)^2)+(D9^2*(E6^2+E8^2+E11^2+E15^2+E16^2)/(D6+D8+D11+D15+D16)^4))</f>
        <v>#DIV/0!</v>
      </c>
      <c r="Q15" s="91"/>
      <c r="R15" s="91"/>
      <c r="S15" s="109"/>
    </row>
    <row r="16" spans="1:19" x14ac:dyDescent="0.25">
      <c r="A16" s="226">
        <v>968.93</v>
      </c>
      <c r="B16" s="227" t="s">
        <v>176</v>
      </c>
      <c r="C16" s="227" t="s">
        <v>177</v>
      </c>
      <c r="D16" s="212"/>
      <c r="E16" s="213"/>
      <c r="F16" s="103">
        <f t="shared" si="0"/>
        <v>0</v>
      </c>
      <c r="G16" s="104">
        <f t="shared" si="1"/>
        <v>0</v>
      </c>
      <c r="I16" s="127" t="s">
        <v>199</v>
      </c>
      <c r="J16" s="128" t="e">
        <f>J14/(1+1.14*N4)</f>
        <v>#DIV/0!</v>
      </c>
      <c r="K16" s="128" t="e">
        <f>K14/(1+1.25*N4)</f>
        <v>#DIV/0!</v>
      </c>
      <c r="L16" s="129" t="e">
        <f>L14/(1+1.5*N4)</f>
        <v>#DIV/0!</v>
      </c>
      <c r="M16" s="91"/>
      <c r="N16" s="262" t="s">
        <v>200</v>
      </c>
      <c r="O16" s="262"/>
      <c r="P16" s="262"/>
      <c r="Q16" s="133"/>
      <c r="R16" s="341" t="s">
        <v>201</v>
      </c>
      <c r="S16" s="342"/>
    </row>
    <row r="17" spans="1:19" ht="15.75" thickBot="1" x14ac:dyDescent="0.3">
      <c r="A17" s="230">
        <v>1120.1600000000001</v>
      </c>
      <c r="B17" s="225" t="s">
        <v>195</v>
      </c>
      <c r="C17" s="225" t="s">
        <v>168</v>
      </c>
      <c r="D17" s="212"/>
      <c r="E17" s="213"/>
      <c r="F17" s="103">
        <f t="shared" si="0"/>
        <v>0</v>
      </c>
      <c r="G17" s="104">
        <f t="shared" si="1"/>
        <v>0</v>
      </c>
      <c r="I17" s="134" t="s">
        <v>202</v>
      </c>
      <c r="J17" s="135" t="e">
        <f>SQRT(((J15/(1+1.14*N4))^2+((J14*1.14*P4)/(1+1.14*N4)^2)^2))</f>
        <v>#DIV/0!</v>
      </c>
      <c r="K17" s="135" t="e">
        <f>SQRT((K15/(1+1.25*N4))^2+((K14*1.25*P4)/(1+1.25*N4)^2)^2)</f>
        <v>#DIV/0!</v>
      </c>
      <c r="L17" s="136" t="e">
        <f>SQRT((L15/(1+1.5*N4))^2+((L14*1.5*P4)/(1+1.5*N4)^2)^2)</f>
        <v>#DIV/0!</v>
      </c>
      <c r="M17" s="91"/>
      <c r="N17" s="137" t="e">
        <f>J16+K16+L16+N2+N10</f>
        <v>#DIV/0!</v>
      </c>
      <c r="O17" s="94" t="s">
        <v>164</v>
      </c>
      <c r="P17" s="138" t="e">
        <f>SQRT(J17^2+K17^2+L17^2+P2^2+P10^2)</f>
        <v>#DIV/0!</v>
      </c>
      <c r="Q17" s="139"/>
      <c r="R17" s="241" t="s">
        <v>203</v>
      </c>
      <c r="S17" s="242" t="s">
        <v>204</v>
      </c>
    </row>
    <row r="18" spans="1:19" x14ac:dyDescent="0.25">
      <c r="A18" s="231">
        <v>1460.91</v>
      </c>
      <c r="B18" s="232" t="s">
        <v>205</v>
      </c>
      <c r="C18" s="232" t="s">
        <v>180</v>
      </c>
      <c r="D18" s="212"/>
      <c r="E18" s="213"/>
      <c r="F18" s="103">
        <f t="shared" si="0"/>
        <v>0</v>
      </c>
      <c r="G18" s="104">
        <f t="shared" si="1"/>
        <v>0</v>
      </c>
      <c r="I18" s="265" t="s">
        <v>206</v>
      </c>
      <c r="J18" s="265"/>
      <c r="K18" s="265"/>
      <c r="L18" s="265"/>
      <c r="M18" s="91"/>
      <c r="N18" s="266" t="s">
        <v>17</v>
      </c>
      <c r="O18" s="266"/>
      <c r="P18" s="266"/>
      <c r="Q18" s="139"/>
      <c r="R18" s="178">
        <f>Overview!$AN$11</f>
        <v>0</v>
      </c>
      <c r="S18" s="179">
        <f>Overview!$AO$11</f>
        <v>0</v>
      </c>
    </row>
    <row r="19" spans="1:19" ht="15.75" thickBot="1" x14ac:dyDescent="0.3">
      <c r="A19" s="230">
        <v>1764.83</v>
      </c>
      <c r="B19" s="225" t="s">
        <v>195</v>
      </c>
      <c r="C19" s="225" t="s">
        <v>168</v>
      </c>
      <c r="D19" s="212"/>
      <c r="E19" s="213"/>
      <c r="F19" s="103">
        <f t="shared" si="0"/>
        <v>0</v>
      </c>
      <c r="G19" s="104">
        <f t="shared" si="1"/>
        <v>0</v>
      </c>
      <c r="I19" s="91"/>
      <c r="J19" s="91"/>
      <c r="K19" s="91"/>
      <c r="L19" s="91"/>
      <c r="M19" s="91"/>
      <c r="N19" s="140" t="e">
        <f>N6*1000/N17</f>
        <v>#DIV/0!</v>
      </c>
      <c r="O19" s="141" t="s">
        <v>164</v>
      </c>
      <c r="P19" s="142" t="e">
        <f>N19*SQRT((P6/N6)^2+(P17/N17)^2)</f>
        <v>#DIV/0!</v>
      </c>
      <c r="Q19" s="139"/>
      <c r="R19" s="143"/>
      <c r="S19" s="144"/>
    </row>
    <row r="20" spans="1:19" ht="15.75" thickBot="1" x14ac:dyDescent="0.3">
      <c r="A20" s="226">
        <v>2615.8200000000002</v>
      </c>
      <c r="B20" s="229" t="s">
        <v>190</v>
      </c>
      <c r="C20" s="229" t="s">
        <v>177</v>
      </c>
      <c r="D20" s="214"/>
      <c r="E20" s="215"/>
      <c r="F20" s="145">
        <f t="shared" si="0"/>
        <v>0</v>
      </c>
      <c r="G20" s="146">
        <f t="shared" si="1"/>
        <v>0</v>
      </c>
      <c r="I20" s="254" t="s">
        <v>207</v>
      </c>
      <c r="J20" s="254"/>
      <c r="K20" s="254"/>
      <c r="L20" s="254"/>
      <c r="M20" s="91"/>
      <c r="N20" s="255" t="s">
        <v>230</v>
      </c>
      <c r="O20" s="255"/>
      <c r="P20" s="255"/>
      <c r="Q20" s="147"/>
      <c r="R20" s="221" t="str">
        <f>Overview!$AL$11</f>
        <v>Quartz</v>
      </c>
      <c r="S20" s="223">
        <f>Overview!$AP$42</f>
        <v>0</v>
      </c>
    </row>
    <row r="25" spans="1:19" x14ac:dyDescent="0.25">
      <c r="I25" s="45"/>
    </row>
    <row r="26" spans="1:19" x14ac:dyDescent="0.25">
      <c r="I26" s="171"/>
    </row>
    <row r="29" spans="1:19" x14ac:dyDescent="0.25">
      <c r="H29" s="216"/>
    </row>
    <row r="32" spans="1:19" x14ac:dyDescent="0.25">
      <c r="J32" s="171"/>
    </row>
  </sheetData>
  <sheetProtection sheet="1" objects="1" scenarios="1"/>
  <protectedRanges>
    <protectedRange sqref="B3:B20" name="Intervalo1"/>
  </protectedRanges>
  <mergeCells count="28">
    <mergeCell ref="B1:B2"/>
    <mergeCell ref="C1:C2"/>
    <mergeCell ref="F1:F2"/>
    <mergeCell ref="G1:G2"/>
    <mergeCell ref="I1:L1"/>
    <mergeCell ref="N1:P1"/>
    <mergeCell ref="R1:S1"/>
    <mergeCell ref="R2:S2"/>
    <mergeCell ref="N3:P3"/>
    <mergeCell ref="R3:S3"/>
    <mergeCell ref="I4:L4"/>
    <mergeCell ref="R4:S4"/>
    <mergeCell ref="N5:P5"/>
    <mergeCell ref="R5:S5"/>
    <mergeCell ref="R6:S6"/>
    <mergeCell ref="R16:S16"/>
    <mergeCell ref="I18:L18"/>
    <mergeCell ref="N18:P18"/>
    <mergeCell ref="I7:L7"/>
    <mergeCell ref="I11:L12"/>
    <mergeCell ref="I20:L20"/>
    <mergeCell ref="N20:P20"/>
    <mergeCell ref="N7:P7"/>
    <mergeCell ref="N9:P9"/>
    <mergeCell ref="N12:P12"/>
    <mergeCell ref="N11:P11"/>
    <mergeCell ref="N14:P14"/>
    <mergeCell ref="N16:P16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0DC7BACE-FB24-4D1F-9AE6-62176A5A0458}">
          <x14:formula1>
            <xm:f>'Occult Data'!$O$1:$O$2</xm:f>
          </x14:formula1>
          <xm:sqref>B18</xm:sqref>
        </x14:dataValidation>
        <x14:dataValidation type="list" allowBlank="1" showInputMessage="1" showErrorMessage="1" xr:uid="{D6FB8B5E-82E9-4B15-AF28-0C0070BBEDD9}">
          <x14:formula1>
            <xm:f>'Occult Data'!$N$1:$N$2</xm:f>
          </x14:formula1>
          <xm:sqref>B3</xm:sqref>
        </x14:dataValidation>
        <x14:dataValidation type="list" allowBlank="1" showInputMessage="1" showErrorMessage="1" xr:uid="{224DC6A4-3557-40C4-9715-C167B45CB6F9}">
          <x14:formula1>
            <xm:f>'Occult Data'!$M$1:$M$2</xm:f>
          </x14:formula1>
          <xm:sqref>B4:B5</xm:sqref>
        </x14:dataValidation>
        <x14:dataValidation type="list" allowBlank="1" showInputMessage="1" showErrorMessage="1" xr:uid="{0D53324D-445B-4322-BE16-83369D569230}">
          <x14:formula1>
            <xm:f>'Occult Data'!$L$1:$L$2</xm:f>
          </x14:formula1>
          <xm:sqref>B7</xm:sqref>
        </x14:dataValidation>
        <x14:dataValidation type="list" allowBlank="1" showInputMessage="1" showErrorMessage="1" xr:uid="{AB548966-A428-4A04-B5BB-616FBA146259}">
          <x14:formula1>
            <xm:f>'Occult Data'!$K$1:$K$2</xm:f>
          </x14:formula1>
          <xm:sqref>B12 B10</xm:sqref>
        </x14:dataValidation>
        <x14:dataValidation type="list" allowBlank="1" showInputMessage="1" showErrorMessage="1" xr:uid="{93F2B143-1BE1-4FE0-816B-C0262B9E68FC}">
          <x14:formula1>
            <xm:f>'Occult Data'!$J$1:$J$2</xm:f>
          </x14:formula1>
          <xm:sqref>B19 B17 B14</xm:sqref>
        </x14:dataValidation>
        <x14:dataValidation type="list" allowBlank="1" showInputMessage="1" showErrorMessage="1" xr:uid="{76012B70-5863-42DE-8A2F-32726F23A997}">
          <x14:formula1>
            <xm:f>'Occult Data'!$I$1:$I$2</xm:f>
          </x14:formula1>
          <xm:sqref>B9</xm:sqref>
        </x14:dataValidation>
        <x14:dataValidation type="list" allowBlank="1" showInputMessage="1" showErrorMessage="1" xr:uid="{15924DEB-F4F0-4579-A308-FAF62A5DF036}">
          <x14:formula1>
            <xm:f>'Occult Data'!$H$1:$H$2</xm:f>
          </x14:formula1>
          <xm:sqref>B6 B8 B11 B15:B16</xm:sqref>
        </x14:dataValidation>
        <x14:dataValidation type="list" allowBlank="1" showInputMessage="1" showErrorMessage="1" xr:uid="{398D096A-7BCC-4689-9F54-8A2C9AD9050A}">
          <x14:formula1>
            <xm:f>'Occult Data'!$G$1:$G$2</xm:f>
          </x14:formula1>
          <xm:sqref>B20 B13</xm:sqref>
        </x14:dataValidation>
      </x14:dataValidation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S32"/>
  <sheetViews>
    <sheetView zoomScaleNormal="100" workbookViewId="0">
      <selection activeCell="B3" sqref="B3:B20"/>
    </sheetView>
  </sheetViews>
  <sheetFormatPr defaultColWidth="11.5703125" defaultRowHeight="15" x14ac:dyDescent="0.25"/>
  <cols>
    <col min="1" max="1" width="9.28515625" customWidth="1"/>
    <col min="2" max="2" width="8.28515625" customWidth="1"/>
    <col min="3" max="3" width="6.85546875" customWidth="1"/>
    <col min="4" max="4" width="11.85546875" customWidth="1"/>
    <col min="5" max="5" width="13.140625" customWidth="1"/>
    <col min="6" max="6" width="10.85546875" customWidth="1"/>
    <col min="7" max="7" width="11.28515625" customWidth="1"/>
    <col min="8" max="8" width="3.140625" customWidth="1"/>
    <col min="9" max="9" width="15.28515625" customWidth="1"/>
    <col min="10" max="10" width="10.7109375" customWidth="1"/>
    <col min="11" max="11" width="13.140625" customWidth="1"/>
    <col min="13" max="13" width="3.140625" customWidth="1"/>
    <col min="14" max="14" width="11.7109375" customWidth="1"/>
    <col min="15" max="16" width="10" customWidth="1"/>
    <col min="17" max="17" width="3.140625" customWidth="1"/>
    <col min="18" max="18" width="14.28515625" customWidth="1"/>
    <col min="19" max="19" width="13.5703125" customWidth="1"/>
    <col min="20" max="64" width="8.7109375" customWidth="1"/>
  </cols>
  <sheetData>
    <row r="1" spans="1:19" ht="13.9" customHeight="1" x14ac:dyDescent="0.25">
      <c r="A1" s="233" t="s">
        <v>152</v>
      </c>
      <c r="B1" s="347" t="s">
        <v>153</v>
      </c>
      <c r="C1" s="347" t="s">
        <v>154</v>
      </c>
      <c r="D1" s="234" t="s">
        <v>155</v>
      </c>
      <c r="E1" s="235" t="s">
        <v>156</v>
      </c>
      <c r="F1" s="348" t="s">
        <v>157</v>
      </c>
      <c r="G1" s="349" t="s">
        <v>158</v>
      </c>
      <c r="H1" s="90"/>
      <c r="I1" s="343" t="s">
        <v>159</v>
      </c>
      <c r="J1" s="343"/>
      <c r="K1" s="343"/>
      <c r="L1" s="343"/>
      <c r="M1" s="91"/>
      <c r="N1" s="343" t="s">
        <v>160</v>
      </c>
      <c r="O1" s="343"/>
      <c r="P1" s="343"/>
      <c r="Q1" s="91"/>
      <c r="R1" s="274" t="s">
        <v>161</v>
      </c>
      <c r="S1" s="274"/>
    </row>
    <row r="2" spans="1:19" ht="15.75" thickBot="1" x14ac:dyDescent="0.3">
      <c r="A2" s="233" t="s">
        <v>162</v>
      </c>
      <c r="B2" s="347"/>
      <c r="C2" s="347"/>
      <c r="D2" s="236" t="s">
        <v>163</v>
      </c>
      <c r="E2" s="237" t="s">
        <v>163</v>
      </c>
      <c r="F2" s="348"/>
      <c r="G2" s="349"/>
      <c r="H2" s="92"/>
      <c r="I2" s="93" t="e">
        <f>SUM(G3,G4,G5,G7,G10,G12,G14,G17,G19)/SUM(F3,F4,F5,F7,F10,F12,F14,F17,F19)</f>
        <v>#DIV/0!</v>
      </c>
      <c r="J2" s="94" t="s">
        <v>164</v>
      </c>
      <c r="K2" s="95" t="e">
        <f>SQRT(1/SUM(F3,F4,F5,F7,F10,F12,F14,F17,F19))</f>
        <v>#DIV/0!</v>
      </c>
      <c r="L2" s="96" t="s">
        <v>165</v>
      </c>
      <c r="M2" s="91"/>
      <c r="N2" s="172">
        <f>Overview!$AA$11</f>
        <v>0.19504856112476671</v>
      </c>
      <c r="O2" s="173" t="s">
        <v>164</v>
      </c>
      <c r="P2" s="174" t="e">
        <f>Overview!$AB$11</f>
        <v>#DIV/0!</v>
      </c>
      <c r="Q2" s="91"/>
      <c r="R2" s="270" t="s">
        <v>166</v>
      </c>
      <c r="S2" s="270"/>
    </row>
    <row r="3" spans="1:19" ht="17.25" x14ac:dyDescent="0.25">
      <c r="A3" s="224">
        <v>46.5</v>
      </c>
      <c r="B3" s="225" t="s">
        <v>167</v>
      </c>
      <c r="C3" s="225" t="s">
        <v>168</v>
      </c>
      <c r="D3" s="212"/>
      <c r="E3" s="213"/>
      <c r="F3" s="97">
        <f t="shared" ref="F3:F20" si="0">IF(B3="-",0,IF(E3&lt;&gt;0,1/E3^2,0))</f>
        <v>0</v>
      </c>
      <c r="G3" s="98">
        <f>IF(D3&lt;&gt;0,D3*F3,0)</f>
        <v>0</v>
      </c>
      <c r="I3" s="99" t="e">
        <f>I2*27/0.33</f>
        <v>#DIV/0!</v>
      </c>
      <c r="J3" s="100" t="s">
        <v>164</v>
      </c>
      <c r="K3" s="101" t="e">
        <f>K2*27/0.33</f>
        <v>#DIV/0!</v>
      </c>
      <c r="L3" s="102" t="s">
        <v>169</v>
      </c>
      <c r="M3" s="91"/>
      <c r="N3" s="346" t="s">
        <v>170</v>
      </c>
      <c r="O3" s="346"/>
      <c r="P3" s="346"/>
      <c r="Q3" s="91"/>
      <c r="R3" s="272" t="s">
        <v>171</v>
      </c>
      <c r="S3" s="272"/>
    </row>
    <row r="4" spans="1:19" x14ac:dyDescent="0.25">
      <c r="A4" s="224">
        <v>63.29</v>
      </c>
      <c r="B4" s="225" t="s">
        <v>172</v>
      </c>
      <c r="C4" s="225" t="s">
        <v>168</v>
      </c>
      <c r="D4" s="212"/>
      <c r="E4" s="213"/>
      <c r="F4" s="103">
        <f t="shared" si="0"/>
        <v>0</v>
      </c>
      <c r="G4" s="104">
        <f>IF(D4&lt;&gt;0,D4*F4,0)</f>
        <v>0</v>
      </c>
      <c r="I4" s="343" t="s">
        <v>173</v>
      </c>
      <c r="J4" s="343"/>
      <c r="K4" s="343"/>
      <c r="L4" s="343"/>
      <c r="M4" s="91"/>
      <c r="N4" s="172" t="e">
        <f>Overview!$AG$11</f>
        <v>#DIV/0!</v>
      </c>
      <c r="O4" s="173" t="s">
        <v>164</v>
      </c>
      <c r="P4" s="174">
        <f>0.1</f>
        <v>0.1</v>
      </c>
      <c r="Q4" s="91"/>
      <c r="R4" s="270" t="s">
        <v>174</v>
      </c>
      <c r="S4" s="270"/>
    </row>
    <row r="5" spans="1:19" x14ac:dyDescent="0.25">
      <c r="A5" s="230">
        <v>93.31</v>
      </c>
      <c r="B5" s="225" t="s">
        <v>172</v>
      </c>
      <c r="C5" s="225" t="s">
        <v>168</v>
      </c>
      <c r="D5" s="212"/>
      <c r="E5" s="213"/>
      <c r="F5" s="103">
        <f t="shared" si="0"/>
        <v>0</v>
      </c>
      <c r="G5" s="104">
        <f t="shared" ref="G5:G20" si="1">IF(D5&lt;&gt;0,D5*F5,0)</f>
        <v>0</v>
      </c>
      <c r="I5" s="93" t="e">
        <f>SUM(G6,G8,G9,G11,G15,G13,G16,G20)/SUM(F6,F8,F9,F11,F13,F15,F16,F20)</f>
        <v>#DIV/0!</v>
      </c>
      <c r="J5" s="94" t="s">
        <v>164</v>
      </c>
      <c r="K5" s="95" t="e">
        <f>SQRT(1/SUM(F6,F8,F9,F11,F13,F15,F16,F20))</f>
        <v>#DIV/0!</v>
      </c>
      <c r="L5" s="96" t="s">
        <v>165</v>
      </c>
      <c r="M5" s="91"/>
      <c r="N5" s="346" t="s">
        <v>13</v>
      </c>
      <c r="O5" s="346"/>
      <c r="P5" s="346"/>
      <c r="Q5" s="91"/>
      <c r="R5" s="272" t="s">
        <v>175</v>
      </c>
      <c r="S5" s="272"/>
    </row>
    <row r="6" spans="1:19" x14ac:dyDescent="0.25">
      <c r="A6" s="226">
        <v>128.72</v>
      </c>
      <c r="B6" s="227" t="s">
        <v>176</v>
      </c>
      <c r="C6" s="227" t="s">
        <v>177</v>
      </c>
      <c r="D6" s="212"/>
      <c r="E6" s="213"/>
      <c r="F6" s="103">
        <f t="shared" si="0"/>
        <v>0</v>
      </c>
      <c r="G6" s="104">
        <f t="shared" si="1"/>
        <v>0</v>
      </c>
      <c r="I6" s="105" t="e">
        <f>I5*27/0.11</f>
        <v>#DIV/0!</v>
      </c>
      <c r="J6" s="106" t="s">
        <v>164</v>
      </c>
      <c r="K6" s="107" t="e">
        <f>K5*27/0.11</f>
        <v>#DIV/0!</v>
      </c>
      <c r="L6" s="108" t="s">
        <v>169</v>
      </c>
      <c r="M6" s="91"/>
      <c r="N6" s="172">
        <f>Overview!$D$11</f>
        <v>0</v>
      </c>
      <c r="O6" s="173" t="s">
        <v>164</v>
      </c>
      <c r="P6" s="174">
        <f>Overview!$E$11</f>
        <v>0</v>
      </c>
      <c r="Q6" s="91"/>
      <c r="R6" s="273" t="s">
        <v>178</v>
      </c>
      <c r="S6" s="273"/>
    </row>
    <row r="7" spans="1:19" x14ac:dyDescent="0.25">
      <c r="A7" s="230">
        <v>185.76</v>
      </c>
      <c r="B7" s="225" t="s">
        <v>179</v>
      </c>
      <c r="C7" s="225" t="s">
        <v>168</v>
      </c>
      <c r="D7" s="212"/>
      <c r="E7" s="213"/>
      <c r="F7" s="103">
        <f t="shared" si="0"/>
        <v>0</v>
      </c>
      <c r="G7" s="104">
        <f t="shared" si="1"/>
        <v>0</v>
      </c>
      <c r="I7" s="343" t="s">
        <v>180</v>
      </c>
      <c r="J7" s="343"/>
      <c r="K7" s="343"/>
      <c r="L7" s="343"/>
      <c r="M7" s="91"/>
      <c r="N7" s="335" t="s">
        <v>181</v>
      </c>
      <c r="O7" s="336"/>
      <c r="P7" s="337"/>
      <c r="Q7" s="91"/>
      <c r="R7" s="91"/>
      <c r="S7" s="109"/>
    </row>
    <row r="8" spans="1:19" ht="15" customHeight="1" x14ac:dyDescent="0.25">
      <c r="A8" s="226">
        <v>209.42</v>
      </c>
      <c r="B8" s="227" t="s">
        <v>176</v>
      </c>
      <c r="C8" s="227" t="s">
        <v>177</v>
      </c>
      <c r="D8" s="212"/>
      <c r="E8" s="213"/>
      <c r="F8" s="103">
        <f t="shared" si="0"/>
        <v>0</v>
      </c>
      <c r="G8" s="104">
        <f t="shared" si="1"/>
        <v>0</v>
      </c>
      <c r="I8" s="110">
        <f>D18</f>
        <v>0</v>
      </c>
      <c r="J8" s="94" t="s">
        <v>164</v>
      </c>
      <c r="K8" s="94">
        <f>E18</f>
        <v>0</v>
      </c>
      <c r="L8" s="111" t="s">
        <v>165</v>
      </c>
      <c r="M8" s="91"/>
      <c r="N8" s="113" t="e">
        <f>(((0.99685704+-0.23958774*LN(R18)+0.014597508*LN(R18)^2)/(1+-0.24153011*LN(R18)+0.015221787*LN(R18)^2))+((0.99685704+-0.23958774*LN(S18)+0.014597508*LN(S18)^2)/(1+-0.24153011*LN(S18)+0.015221787*LN(S18)^2)))/2</f>
        <v>#NUM!</v>
      </c>
      <c r="O8" s="114" t="s">
        <v>164</v>
      </c>
      <c r="P8" s="115" t="e">
        <f>N8*0.05</f>
        <v>#NUM!</v>
      </c>
      <c r="Q8" s="91"/>
      <c r="R8" s="217" t="s">
        <v>189</v>
      </c>
      <c r="S8" s="218" t="s">
        <v>215</v>
      </c>
    </row>
    <row r="9" spans="1:19" x14ac:dyDescent="0.25">
      <c r="A9" s="228">
        <v>238.71</v>
      </c>
      <c r="B9" s="227" t="s">
        <v>183</v>
      </c>
      <c r="C9" s="227" t="s">
        <v>177</v>
      </c>
      <c r="D9" s="212"/>
      <c r="E9" s="213"/>
      <c r="F9" s="103">
        <f t="shared" si="0"/>
        <v>0</v>
      </c>
      <c r="G9" s="104">
        <f t="shared" si="1"/>
        <v>0</v>
      </c>
      <c r="I9" s="112">
        <f>I8*27*1224</f>
        <v>0</v>
      </c>
      <c r="J9" s="107" t="s">
        <v>164</v>
      </c>
      <c r="K9" s="107">
        <f>K8*27*1224</f>
        <v>0</v>
      </c>
      <c r="L9" s="108" t="s">
        <v>169</v>
      </c>
      <c r="M9" s="91"/>
      <c r="N9" s="335" t="s">
        <v>187</v>
      </c>
      <c r="O9" s="336"/>
      <c r="P9" s="337"/>
      <c r="Q9" s="91"/>
      <c r="R9" s="116" t="s">
        <v>184</v>
      </c>
      <c r="S9" s="117">
        <v>0.03</v>
      </c>
    </row>
    <row r="10" spans="1:19" x14ac:dyDescent="0.25">
      <c r="A10" s="224">
        <v>295.10000000000002</v>
      </c>
      <c r="B10" s="225" t="s">
        <v>185</v>
      </c>
      <c r="C10" s="225" t="s">
        <v>168</v>
      </c>
      <c r="D10" s="212"/>
      <c r="E10" s="213"/>
      <c r="F10" s="103">
        <f t="shared" si="0"/>
        <v>0</v>
      </c>
      <c r="G10" s="104">
        <f t="shared" si="1"/>
        <v>0</v>
      </c>
      <c r="I10" s="118">
        <f>I9*100/1000000</f>
        <v>0</v>
      </c>
      <c r="J10" s="119" t="s">
        <v>164</v>
      </c>
      <c r="K10" s="119">
        <f>K9*100/1000000</f>
        <v>0</v>
      </c>
      <c r="L10" s="108" t="s">
        <v>186</v>
      </c>
      <c r="M10" s="91"/>
      <c r="N10" s="122">
        <f>IF(S20="on",IF(R20="Feldspar",12.5*0.7982*(1-((((0.99685704+-0.23958774*LN(R18)+0.014597508*LN(R18)^2)/(1+-0.24153011*LN(R18)+0.015221787*LN(R18)^2))+((0.99685704+-0.23958774*LN(S18)+0.014597508*LN(S18)^2)/(1+-0.24153011*LN(S18)+0.015221787*LN(S18)^2)))/2)),0.01),0)</f>
        <v>0</v>
      </c>
      <c r="O10" s="123" t="s">
        <v>164</v>
      </c>
      <c r="P10" s="121">
        <f>IF(S20="on",IF(R20="Feldspar",N10*SQRT((0.12/12.5)^2+(0.039/0.7982)^2 + (P8/(N8))^2),0.002),0)</f>
        <v>0</v>
      </c>
      <c r="Q10" s="91"/>
      <c r="R10" s="120" t="s">
        <v>188</v>
      </c>
      <c r="S10" s="121">
        <v>0.04</v>
      </c>
    </row>
    <row r="11" spans="1:19" x14ac:dyDescent="0.25">
      <c r="A11" s="226">
        <v>338.21</v>
      </c>
      <c r="B11" s="227" t="s">
        <v>176</v>
      </c>
      <c r="C11" s="227" t="s">
        <v>177</v>
      </c>
      <c r="D11" s="212"/>
      <c r="E11" s="213"/>
      <c r="F11" s="103">
        <f t="shared" si="0"/>
        <v>0</v>
      </c>
      <c r="G11" s="104">
        <f t="shared" si="1"/>
        <v>0</v>
      </c>
      <c r="I11" s="344" t="s">
        <v>52</v>
      </c>
      <c r="J11" s="344"/>
      <c r="K11" s="344"/>
      <c r="L11" s="345"/>
      <c r="M11" s="91"/>
      <c r="N11" s="280" t="s">
        <v>214</v>
      </c>
      <c r="O11" s="281"/>
      <c r="P11" s="282"/>
      <c r="Q11" s="91"/>
      <c r="R11" s="238" t="s">
        <v>189</v>
      </c>
      <c r="S11" s="175">
        <f>IF(Overview!AM11="silt",IF(Overview!K11="lin",0.03,IF(Overview!K11="exp",0.04,"missing info")),0)</f>
        <v>0</v>
      </c>
    </row>
    <row r="12" spans="1:19" x14ac:dyDescent="0.25">
      <c r="A12" s="224">
        <v>351.85</v>
      </c>
      <c r="B12" s="225" t="s">
        <v>185</v>
      </c>
      <c r="C12" s="225" t="s">
        <v>168</v>
      </c>
      <c r="D12" s="212"/>
      <c r="E12" s="213"/>
      <c r="F12" s="103">
        <f t="shared" si="0"/>
        <v>0</v>
      </c>
      <c r="G12" s="104">
        <f t="shared" si="1"/>
        <v>0</v>
      </c>
      <c r="I12" s="344"/>
      <c r="J12" s="344"/>
      <c r="K12" s="344"/>
      <c r="L12" s="345"/>
      <c r="M12" s="91"/>
      <c r="N12" s="335" t="s">
        <v>216</v>
      </c>
      <c r="O12" s="336"/>
      <c r="P12" s="337"/>
      <c r="Q12" s="91"/>
      <c r="R12" s="91"/>
      <c r="S12" s="109"/>
    </row>
    <row r="13" spans="1:19" x14ac:dyDescent="0.25">
      <c r="A13" s="228">
        <v>583.17999999999995</v>
      </c>
      <c r="B13" s="229" t="s">
        <v>190</v>
      </c>
      <c r="C13" s="227" t="s">
        <v>177</v>
      </c>
      <c r="D13" s="212"/>
      <c r="E13" s="213"/>
      <c r="F13" s="103">
        <f t="shared" si="0"/>
        <v>0</v>
      </c>
      <c r="G13" s="104">
        <f t="shared" si="1"/>
        <v>0</v>
      </c>
      <c r="I13" s="124"/>
      <c r="J13" s="125" t="s">
        <v>191</v>
      </c>
      <c r="K13" s="125" t="s">
        <v>192</v>
      </c>
      <c r="L13" s="126" t="s">
        <v>193</v>
      </c>
      <c r="M13" s="91"/>
      <c r="N13" s="130" t="e">
        <f>D7/(D4+D5)</f>
        <v>#DIV/0!</v>
      </c>
      <c r="O13" s="123" t="s">
        <v>164</v>
      </c>
      <c r="P13" s="131" t="e">
        <f>SQRT((E7^2/(D4+D5)^2)+(D7^2*(E4^2+E5^2)/(D4+D5)^4))</f>
        <v>#DIV/0!</v>
      </c>
      <c r="Q13" s="91"/>
      <c r="R13" s="239" t="s">
        <v>194</v>
      </c>
      <c r="S13" s="176">
        <f>Overview!$N$11</f>
        <v>0</v>
      </c>
    </row>
    <row r="14" spans="1:19" x14ac:dyDescent="0.25">
      <c r="A14" s="224">
        <v>609.22</v>
      </c>
      <c r="B14" s="225" t="s">
        <v>195</v>
      </c>
      <c r="C14" s="225" t="s">
        <v>168</v>
      </c>
      <c r="D14" s="212"/>
      <c r="E14" s="213"/>
      <c r="F14" s="103">
        <f t="shared" si="0"/>
        <v>0</v>
      </c>
      <c r="G14" s="104">
        <f t="shared" si="1"/>
        <v>0</v>
      </c>
      <c r="I14" s="127" t="s">
        <v>196</v>
      </c>
      <c r="J14" s="128" t="e">
        <f>(I6*0.0479)+(I3*0.1116)+(I10*0.2491)</f>
        <v>#DIV/0!</v>
      </c>
      <c r="K14" s="128" t="e">
        <f>(I6*0.0277*(1-0.171))+(I3*0.1457*(1-0.117))+(I10*(0.7982+0.019)*(1-0.0494))</f>
        <v>#DIV/0!</v>
      </c>
      <c r="L14" s="129" t="e">
        <f>(I6*0.644*S11)+(I3*2.22*S11)</f>
        <v>#DIV/0!</v>
      </c>
      <c r="M14" s="91"/>
      <c r="N14" s="338" t="s">
        <v>217</v>
      </c>
      <c r="O14" s="339"/>
      <c r="P14" s="340"/>
      <c r="Q14" s="91"/>
      <c r="R14" s="240" t="s">
        <v>197</v>
      </c>
      <c r="S14" s="177">
        <f>Overview!$O$11</f>
        <v>0</v>
      </c>
    </row>
    <row r="15" spans="1:19" x14ac:dyDescent="0.25">
      <c r="A15" s="228">
        <v>911.1</v>
      </c>
      <c r="B15" s="227" t="s">
        <v>176</v>
      </c>
      <c r="C15" s="227" t="s">
        <v>177</v>
      </c>
      <c r="D15" s="212"/>
      <c r="E15" s="213"/>
      <c r="F15" s="103">
        <f t="shared" si="0"/>
        <v>0</v>
      </c>
      <c r="G15" s="104">
        <f t="shared" si="1"/>
        <v>0</v>
      </c>
      <c r="I15" s="127" t="s">
        <v>198</v>
      </c>
      <c r="J15" s="128" t="e">
        <f>SQRT((0.0479*K6)^2+(0.1116*K3)^2+(0.2491*K10)^2)</f>
        <v>#DIV/0!</v>
      </c>
      <c r="K15" s="128" t="e">
        <f>SQRT((0.0277*(1-0.171)*K6)^2+(I6*0.0277*0.013)^2+(0.1457*(1-0.117)*K3)^2+(I3*0.1457*0.011)^2+(0.801*(1-0.0494)*K10)^2+(I10*0.801*0.007)^2)</f>
        <v>#DIV/0!</v>
      </c>
      <c r="L15" s="132" t="e">
        <f>IF(L14=0,0,(SQRT((K6*0.644)^2+(K3*2.22)^2)*S11))</f>
        <v>#DIV/0!</v>
      </c>
      <c r="M15" s="91"/>
      <c r="N15" s="219" t="e">
        <f>D9/(D6+D8+D11+D15+D16)</f>
        <v>#DIV/0!</v>
      </c>
      <c r="O15" s="123" t="s">
        <v>164</v>
      </c>
      <c r="P15" s="220" t="e">
        <f>SQRT((E9^2/(D6+D8+D11+D15+D16)^2)+(D9^2*(E6^2+E8^2+E11^2+E15^2+E16^2)/(D6+D8+D11+D15+D16)^4))</f>
        <v>#DIV/0!</v>
      </c>
      <c r="Q15" s="91"/>
      <c r="R15" s="91"/>
      <c r="S15" s="109"/>
    </row>
    <row r="16" spans="1:19" x14ac:dyDescent="0.25">
      <c r="A16" s="226">
        <v>968.93</v>
      </c>
      <c r="B16" s="227" t="s">
        <v>176</v>
      </c>
      <c r="C16" s="227" t="s">
        <v>177</v>
      </c>
      <c r="D16" s="212"/>
      <c r="E16" s="213"/>
      <c r="F16" s="103">
        <f t="shared" si="0"/>
        <v>0</v>
      </c>
      <c r="G16" s="104">
        <f t="shared" si="1"/>
        <v>0</v>
      </c>
      <c r="I16" s="127" t="s">
        <v>199</v>
      </c>
      <c r="J16" s="128" t="e">
        <f>J14/(1+1.14*N4)</f>
        <v>#DIV/0!</v>
      </c>
      <c r="K16" s="128" t="e">
        <f>K14/(1+1.25*N4)</f>
        <v>#DIV/0!</v>
      </c>
      <c r="L16" s="129" t="e">
        <f>L14/(1+1.5*N4)</f>
        <v>#DIV/0!</v>
      </c>
      <c r="M16" s="91"/>
      <c r="N16" s="262" t="s">
        <v>200</v>
      </c>
      <c r="O16" s="262"/>
      <c r="P16" s="262"/>
      <c r="Q16" s="133"/>
      <c r="R16" s="341" t="s">
        <v>201</v>
      </c>
      <c r="S16" s="342"/>
    </row>
    <row r="17" spans="1:19" ht="15.75" thickBot="1" x14ac:dyDescent="0.3">
      <c r="A17" s="230">
        <v>1120.1600000000001</v>
      </c>
      <c r="B17" s="225" t="s">
        <v>195</v>
      </c>
      <c r="C17" s="225" t="s">
        <v>168</v>
      </c>
      <c r="D17" s="212"/>
      <c r="E17" s="213"/>
      <c r="F17" s="103">
        <f t="shared" si="0"/>
        <v>0</v>
      </c>
      <c r="G17" s="104">
        <f t="shared" si="1"/>
        <v>0</v>
      </c>
      <c r="I17" s="134" t="s">
        <v>202</v>
      </c>
      <c r="J17" s="135" t="e">
        <f>SQRT(((J15/(1+1.14*N4))^2+((J14*1.14*P4)/(1+1.14*N4)^2)^2))</f>
        <v>#DIV/0!</v>
      </c>
      <c r="K17" s="135" t="e">
        <f>SQRT((K15/(1+1.25*N4))^2+((K14*1.25*P4)/(1+1.25*N4)^2)^2)</f>
        <v>#DIV/0!</v>
      </c>
      <c r="L17" s="136" t="e">
        <f>SQRT((L15/(1+1.5*N4))^2+((L14*1.5*P4)/(1+1.5*N4)^2)^2)</f>
        <v>#DIV/0!</v>
      </c>
      <c r="M17" s="91"/>
      <c r="N17" s="137" t="e">
        <f>J16+K16+L16+N2+N10</f>
        <v>#DIV/0!</v>
      </c>
      <c r="O17" s="94" t="s">
        <v>164</v>
      </c>
      <c r="P17" s="138" t="e">
        <f>SQRT(J17^2+K17^2+L17^2+P2^2+P10^2)</f>
        <v>#DIV/0!</v>
      </c>
      <c r="Q17" s="139"/>
      <c r="R17" s="241" t="s">
        <v>203</v>
      </c>
      <c r="S17" s="242" t="s">
        <v>204</v>
      </c>
    </row>
    <row r="18" spans="1:19" x14ac:dyDescent="0.25">
      <c r="A18" s="231">
        <v>1460.91</v>
      </c>
      <c r="B18" s="232" t="s">
        <v>205</v>
      </c>
      <c r="C18" s="232" t="s">
        <v>180</v>
      </c>
      <c r="D18" s="212"/>
      <c r="E18" s="213"/>
      <c r="F18" s="103">
        <f t="shared" si="0"/>
        <v>0</v>
      </c>
      <c r="G18" s="104">
        <f t="shared" si="1"/>
        <v>0</v>
      </c>
      <c r="I18" s="265" t="s">
        <v>206</v>
      </c>
      <c r="J18" s="265"/>
      <c r="K18" s="265"/>
      <c r="L18" s="265"/>
      <c r="M18" s="91"/>
      <c r="N18" s="266" t="s">
        <v>17</v>
      </c>
      <c r="O18" s="266"/>
      <c r="P18" s="266"/>
      <c r="Q18" s="139"/>
      <c r="R18" s="178">
        <f>Overview!$AN$11</f>
        <v>0</v>
      </c>
      <c r="S18" s="179">
        <f>Overview!$AO$11</f>
        <v>0</v>
      </c>
    </row>
    <row r="19" spans="1:19" ht="15.75" thickBot="1" x14ac:dyDescent="0.3">
      <c r="A19" s="230">
        <v>1764.83</v>
      </c>
      <c r="B19" s="225" t="s">
        <v>195</v>
      </c>
      <c r="C19" s="225" t="s">
        <v>168</v>
      </c>
      <c r="D19" s="212"/>
      <c r="E19" s="213"/>
      <c r="F19" s="103">
        <f t="shared" si="0"/>
        <v>0</v>
      </c>
      <c r="G19" s="104">
        <f t="shared" si="1"/>
        <v>0</v>
      </c>
      <c r="I19" s="91"/>
      <c r="J19" s="91"/>
      <c r="K19" s="91"/>
      <c r="L19" s="91"/>
      <c r="M19" s="91"/>
      <c r="N19" s="140" t="e">
        <f>N6*1000/N17</f>
        <v>#DIV/0!</v>
      </c>
      <c r="O19" s="141" t="s">
        <v>164</v>
      </c>
      <c r="P19" s="142" t="e">
        <f>N19*SQRT((P6/N6)^2+(P17/N17)^2)</f>
        <v>#DIV/0!</v>
      </c>
      <c r="Q19" s="139"/>
      <c r="R19" s="143"/>
      <c r="S19" s="144"/>
    </row>
    <row r="20" spans="1:19" ht="15.75" thickBot="1" x14ac:dyDescent="0.3">
      <c r="A20" s="226">
        <v>2615.8200000000002</v>
      </c>
      <c r="B20" s="229" t="s">
        <v>190</v>
      </c>
      <c r="C20" s="229" t="s">
        <v>177</v>
      </c>
      <c r="D20" s="214"/>
      <c r="E20" s="215"/>
      <c r="F20" s="145">
        <f t="shared" si="0"/>
        <v>0</v>
      </c>
      <c r="G20" s="146">
        <f t="shared" si="1"/>
        <v>0</v>
      </c>
      <c r="I20" s="254" t="s">
        <v>207</v>
      </c>
      <c r="J20" s="254"/>
      <c r="K20" s="254"/>
      <c r="L20" s="254"/>
      <c r="M20" s="91"/>
      <c r="N20" s="255" t="s">
        <v>230</v>
      </c>
      <c r="O20" s="255"/>
      <c r="P20" s="255"/>
      <c r="Q20" s="147"/>
      <c r="R20" s="221" t="str">
        <f>Overview!$AL$11</f>
        <v>Quartz</v>
      </c>
      <c r="S20" s="223">
        <f>Overview!$AP$43</f>
        <v>0</v>
      </c>
    </row>
    <row r="25" spans="1:19" x14ac:dyDescent="0.25">
      <c r="I25" s="45"/>
    </row>
    <row r="26" spans="1:19" x14ac:dyDescent="0.25">
      <c r="I26" s="171"/>
    </row>
    <row r="29" spans="1:19" x14ac:dyDescent="0.25">
      <c r="H29" s="216"/>
    </row>
    <row r="32" spans="1:19" x14ac:dyDescent="0.25">
      <c r="J32" s="171"/>
    </row>
  </sheetData>
  <sheetProtection sheet="1" objects="1" scenarios="1"/>
  <protectedRanges>
    <protectedRange sqref="B3:B20" name="Intervalo1"/>
  </protectedRanges>
  <mergeCells count="28">
    <mergeCell ref="B1:B2"/>
    <mergeCell ref="C1:C2"/>
    <mergeCell ref="F1:F2"/>
    <mergeCell ref="G1:G2"/>
    <mergeCell ref="I1:L1"/>
    <mergeCell ref="N1:P1"/>
    <mergeCell ref="R1:S1"/>
    <mergeCell ref="R2:S2"/>
    <mergeCell ref="N3:P3"/>
    <mergeCell ref="R3:S3"/>
    <mergeCell ref="I4:L4"/>
    <mergeCell ref="R4:S4"/>
    <mergeCell ref="N5:P5"/>
    <mergeCell ref="R5:S5"/>
    <mergeCell ref="R6:S6"/>
    <mergeCell ref="R16:S16"/>
    <mergeCell ref="I18:L18"/>
    <mergeCell ref="N18:P18"/>
    <mergeCell ref="I7:L7"/>
    <mergeCell ref="I11:L12"/>
    <mergeCell ref="I20:L20"/>
    <mergeCell ref="N20:P20"/>
    <mergeCell ref="N7:P7"/>
    <mergeCell ref="N9:P9"/>
    <mergeCell ref="N12:P12"/>
    <mergeCell ref="N11:P11"/>
    <mergeCell ref="N14:P14"/>
    <mergeCell ref="N16:P16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D809885A-F5D9-4AE1-9007-001231CE598C}">
          <x14:formula1>
            <xm:f>'Occult Data'!$O$1:$O$2</xm:f>
          </x14:formula1>
          <xm:sqref>B18</xm:sqref>
        </x14:dataValidation>
        <x14:dataValidation type="list" allowBlank="1" showInputMessage="1" showErrorMessage="1" xr:uid="{1250E3ED-3CCA-4E07-9C68-3E0A8C82F50B}">
          <x14:formula1>
            <xm:f>'Occult Data'!$N$1:$N$2</xm:f>
          </x14:formula1>
          <xm:sqref>B3</xm:sqref>
        </x14:dataValidation>
        <x14:dataValidation type="list" allowBlank="1" showInputMessage="1" showErrorMessage="1" xr:uid="{179EC334-49AF-42C5-92E9-A1F61BD18A67}">
          <x14:formula1>
            <xm:f>'Occult Data'!$M$1:$M$2</xm:f>
          </x14:formula1>
          <xm:sqref>B4:B5</xm:sqref>
        </x14:dataValidation>
        <x14:dataValidation type="list" allowBlank="1" showInputMessage="1" showErrorMessage="1" xr:uid="{B145E5F3-5354-45BE-8D97-FB6AC6C745F2}">
          <x14:formula1>
            <xm:f>'Occult Data'!$L$1:$L$2</xm:f>
          </x14:formula1>
          <xm:sqref>B7</xm:sqref>
        </x14:dataValidation>
        <x14:dataValidation type="list" allowBlank="1" showInputMessage="1" showErrorMessage="1" xr:uid="{66578571-05B1-470B-8191-A534EAC363F5}">
          <x14:formula1>
            <xm:f>'Occult Data'!$K$1:$K$2</xm:f>
          </x14:formula1>
          <xm:sqref>B12 B10</xm:sqref>
        </x14:dataValidation>
        <x14:dataValidation type="list" allowBlank="1" showInputMessage="1" showErrorMessage="1" xr:uid="{97FB5276-6D90-4EBA-A08D-0D91CBF0FA41}">
          <x14:formula1>
            <xm:f>'Occult Data'!$J$1:$J$2</xm:f>
          </x14:formula1>
          <xm:sqref>B19 B17 B14</xm:sqref>
        </x14:dataValidation>
        <x14:dataValidation type="list" allowBlank="1" showInputMessage="1" showErrorMessage="1" xr:uid="{3CA331BF-6736-4CB8-AA09-888810176C7C}">
          <x14:formula1>
            <xm:f>'Occult Data'!$I$1:$I$2</xm:f>
          </x14:formula1>
          <xm:sqref>B9</xm:sqref>
        </x14:dataValidation>
        <x14:dataValidation type="list" allowBlank="1" showInputMessage="1" showErrorMessage="1" xr:uid="{E17899B0-D170-4DD5-B2CD-27D78CD2E4FA}">
          <x14:formula1>
            <xm:f>'Occult Data'!$H$1:$H$2</xm:f>
          </x14:formula1>
          <xm:sqref>B6 B8 B11 B15:B16</xm:sqref>
        </x14:dataValidation>
        <x14:dataValidation type="list" allowBlank="1" showInputMessage="1" showErrorMessage="1" xr:uid="{7427E77A-4934-45EF-8467-D6CA4D78CD20}">
          <x14:formula1>
            <xm:f>'Occult Data'!$G$1:$G$2</xm:f>
          </x14:formula1>
          <xm:sqref>B20 B13</xm:sqref>
        </x14:dataValidation>
      </x14:dataValidation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S32"/>
  <sheetViews>
    <sheetView zoomScaleNormal="100" workbookViewId="0">
      <selection activeCell="B3" sqref="B3:B20"/>
    </sheetView>
  </sheetViews>
  <sheetFormatPr defaultColWidth="11.5703125" defaultRowHeight="15" x14ac:dyDescent="0.25"/>
  <cols>
    <col min="1" max="1" width="9.28515625" customWidth="1"/>
    <col min="2" max="2" width="8.28515625" customWidth="1"/>
    <col min="3" max="3" width="6.85546875" customWidth="1"/>
    <col min="4" max="4" width="11.85546875" customWidth="1"/>
    <col min="5" max="5" width="13.140625" customWidth="1"/>
    <col min="6" max="6" width="10.85546875" customWidth="1"/>
    <col min="7" max="7" width="11.28515625" customWidth="1"/>
    <col min="8" max="8" width="3.140625" customWidth="1"/>
    <col min="9" max="9" width="15.28515625" customWidth="1"/>
    <col min="10" max="10" width="10.7109375" customWidth="1"/>
    <col min="11" max="11" width="13.140625" customWidth="1"/>
    <col min="13" max="13" width="3.140625" customWidth="1"/>
    <col min="14" max="14" width="11.7109375" customWidth="1"/>
    <col min="15" max="16" width="10" customWidth="1"/>
    <col min="17" max="17" width="3.140625" customWidth="1"/>
    <col min="18" max="18" width="14.28515625" customWidth="1"/>
    <col min="19" max="19" width="13.5703125" customWidth="1"/>
    <col min="20" max="64" width="8.7109375" customWidth="1"/>
  </cols>
  <sheetData>
    <row r="1" spans="1:19" ht="13.9" customHeight="1" x14ac:dyDescent="0.25">
      <c r="A1" s="233" t="s">
        <v>152</v>
      </c>
      <c r="B1" s="347" t="s">
        <v>153</v>
      </c>
      <c r="C1" s="347" t="s">
        <v>154</v>
      </c>
      <c r="D1" s="234" t="s">
        <v>155</v>
      </c>
      <c r="E1" s="235" t="s">
        <v>156</v>
      </c>
      <c r="F1" s="348" t="s">
        <v>157</v>
      </c>
      <c r="G1" s="349" t="s">
        <v>158</v>
      </c>
      <c r="H1" s="90"/>
      <c r="I1" s="343" t="s">
        <v>159</v>
      </c>
      <c r="J1" s="343"/>
      <c r="K1" s="343"/>
      <c r="L1" s="343"/>
      <c r="M1" s="91"/>
      <c r="N1" s="343" t="s">
        <v>160</v>
      </c>
      <c r="O1" s="343"/>
      <c r="P1" s="343"/>
      <c r="Q1" s="91"/>
      <c r="R1" s="274" t="s">
        <v>161</v>
      </c>
      <c r="S1" s="274"/>
    </row>
    <row r="2" spans="1:19" ht="15.75" thickBot="1" x14ac:dyDescent="0.3">
      <c r="A2" s="233" t="s">
        <v>162</v>
      </c>
      <c r="B2" s="347"/>
      <c r="C2" s="347"/>
      <c r="D2" s="236" t="s">
        <v>163</v>
      </c>
      <c r="E2" s="237" t="s">
        <v>163</v>
      </c>
      <c r="F2" s="348"/>
      <c r="G2" s="349"/>
      <c r="H2" s="92"/>
      <c r="I2" s="93" t="e">
        <f>SUM(G3,G4,G5,G7,G10,G12,G14,G17,G19)/SUM(F3,F4,F5,F7,F10,F12,F14,F17,F19)</f>
        <v>#DIV/0!</v>
      </c>
      <c r="J2" s="94" t="s">
        <v>164</v>
      </c>
      <c r="K2" s="95" t="e">
        <f>SQRT(1/SUM(F3,F4,F5,F7,F10,F12,F14,F17,F19))</f>
        <v>#DIV/0!</v>
      </c>
      <c r="L2" s="96" t="s">
        <v>165</v>
      </c>
      <c r="M2" s="91"/>
      <c r="N2" s="172">
        <f>Overview!$AA$11</f>
        <v>0.19504856112476671</v>
      </c>
      <c r="O2" s="173" t="s">
        <v>164</v>
      </c>
      <c r="P2" s="174" t="e">
        <f>Overview!$AB$11</f>
        <v>#DIV/0!</v>
      </c>
      <c r="Q2" s="91"/>
      <c r="R2" s="270" t="s">
        <v>166</v>
      </c>
      <c r="S2" s="270"/>
    </row>
    <row r="3" spans="1:19" ht="17.25" x14ac:dyDescent="0.25">
      <c r="A3" s="224">
        <v>46.5</v>
      </c>
      <c r="B3" s="225" t="s">
        <v>167</v>
      </c>
      <c r="C3" s="225" t="s">
        <v>168</v>
      </c>
      <c r="D3" s="212"/>
      <c r="E3" s="213"/>
      <c r="F3" s="97">
        <f t="shared" ref="F3:F20" si="0">IF(B3="-",0,IF(E3&lt;&gt;0,1/E3^2,0))</f>
        <v>0</v>
      </c>
      <c r="G3" s="98">
        <f>IF(D3&lt;&gt;0,D3*F3,0)</f>
        <v>0</v>
      </c>
      <c r="I3" s="99" t="e">
        <f>I2*27/0.33</f>
        <v>#DIV/0!</v>
      </c>
      <c r="J3" s="100" t="s">
        <v>164</v>
      </c>
      <c r="K3" s="101" t="e">
        <f>K2*27/0.33</f>
        <v>#DIV/0!</v>
      </c>
      <c r="L3" s="102" t="s">
        <v>169</v>
      </c>
      <c r="M3" s="91"/>
      <c r="N3" s="346" t="s">
        <v>170</v>
      </c>
      <c r="O3" s="346"/>
      <c r="P3" s="346"/>
      <c r="Q3" s="91"/>
      <c r="R3" s="272" t="s">
        <v>171</v>
      </c>
      <c r="S3" s="272"/>
    </row>
    <row r="4" spans="1:19" x14ac:dyDescent="0.25">
      <c r="A4" s="224">
        <v>63.29</v>
      </c>
      <c r="B4" s="225" t="s">
        <v>172</v>
      </c>
      <c r="C4" s="225" t="s">
        <v>168</v>
      </c>
      <c r="D4" s="212"/>
      <c r="E4" s="213"/>
      <c r="F4" s="103">
        <f t="shared" si="0"/>
        <v>0</v>
      </c>
      <c r="G4" s="104">
        <f>IF(D4&lt;&gt;0,D4*F4,0)</f>
        <v>0</v>
      </c>
      <c r="I4" s="343" t="s">
        <v>173</v>
      </c>
      <c r="J4" s="343"/>
      <c r="K4" s="343"/>
      <c r="L4" s="343"/>
      <c r="M4" s="91"/>
      <c r="N4" s="172" t="e">
        <f>Overview!$AG$11</f>
        <v>#DIV/0!</v>
      </c>
      <c r="O4" s="173" t="s">
        <v>164</v>
      </c>
      <c r="P4" s="174">
        <f>0.1</f>
        <v>0.1</v>
      </c>
      <c r="Q4" s="91"/>
      <c r="R4" s="270" t="s">
        <v>174</v>
      </c>
      <c r="S4" s="270"/>
    </row>
    <row r="5" spans="1:19" x14ac:dyDescent="0.25">
      <c r="A5" s="230">
        <v>93.31</v>
      </c>
      <c r="B5" s="225" t="s">
        <v>172</v>
      </c>
      <c r="C5" s="225" t="s">
        <v>168</v>
      </c>
      <c r="D5" s="212"/>
      <c r="E5" s="213"/>
      <c r="F5" s="103">
        <f t="shared" si="0"/>
        <v>0</v>
      </c>
      <c r="G5" s="104">
        <f t="shared" ref="G5:G20" si="1">IF(D5&lt;&gt;0,D5*F5,0)</f>
        <v>0</v>
      </c>
      <c r="I5" s="93" t="e">
        <f>SUM(G6,G8,G9,G11,G15,G13,G16,G20)/SUM(F6,F8,F9,F11,F13,F15,F16,F20)</f>
        <v>#DIV/0!</v>
      </c>
      <c r="J5" s="94" t="s">
        <v>164</v>
      </c>
      <c r="K5" s="95" t="e">
        <f>SQRT(1/SUM(F6,F8,F9,F11,F13,F15,F16,F20))</f>
        <v>#DIV/0!</v>
      </c>
      <c r="L5" s="96" t="s">
        <v>165</v>
      </c>
      <c r="M5" s="91"/>
      <c r="N5" s="346" t="s">
        <v>13</v>
      </c>
      <c r="O5" s="346"/>
      <c r="P5" s="346"/>
      <c r="Q5" s="91"/>
      <c r="R5" s="272" t="s">
        <v>175</v>
      </c>
      <c r="S5" s="272"/>
    </row>
    <row r="6" spans="1:19" x14ac:dyDescent="0.25">
      <c r="A6" s="226">
        <v>128.72</v>
      </c>
      <c r="B6" s="227" t="s">
        <v>176</v>
      </c>
      <c r="C6" s="227" t="s">
        <v>177</v>
      </c>
      <c r="D6" s="212"/>
      <c r="E6" s="213"/>
      <c r="F6" s="103">
        <f t="shared" si="0"/>
        <v>0</v>
      </c>
      <c r="G6" s="104">
        <f t="shared" si="1"/>
        <v>0</v>
      </c>
      <c r="I6" s="105" t="e">
        <f>I5*27/0.11</f>
        <v>#DIV/0!</v>
      </c>
      <c r="J6" s="106" t="s">
        <v>164</v>
      </c>
      <c r="K6" s="107" t="e">
        <f>K5*27/0.11</f>
        <v>#DIV/0!</v>
      </c>
      <c r="L6" s="108" t="s">
        <v>169</v>
      </c>
      <c r="M6" s="91"/>
      <c r="N6" s="172">
        <f>Overview!$D$11</f>
        <v>0</v>
      </c>
      <c r="O6" s="173" t="s">
        <v>164</v>
      </c>
      <c r="P6" s="174">
        <f>Overview!$E$11</f>
        <v>0</v>
      </c>
      <c r="Q6" s="91"/>
      <c r="R6" s="273" t="s">
        <v>178</v>
      </c>
      <c r="S6" s="273"/>
    </row>
    <row r="7" spans="1:19" x14ac:dyDescent="0.25">
      <c r="A7" s="230">
        <v>185.76</v>
      </c>
      <c r="B7" s="225" t="s">
        <v>179</v>
      </c>
      <c r="C7" s="225" t="s">
        <v>168</v>
      </c>
      <c r="D7" s="212"/>
      <c r="E7" s="213"/>
      <c r="F7" s="103">
        <f t="shared" si="0"/>
        <v>0</v>
      </c>
      <c r="G7" s="104">
        <f t="shared" si="1"/>
        <v>0</v>
      </c>
      <c r="I7" s="343" t="s">
        <v>180</v>
      </c>
      <c r="J7" s="343"/>
      <c r="K7" s="343"/>
      <c r="L7" s="343"/>
      <c r="M7" s="91"/>
      <c r="N7" s="335" t="s">
        <v>181</v>
      </c>
      <c r="O7" s="336"/>
      <c r="P7" s="337"/>
      <c r="Q7" s="91"/>
      <c r="R7" s="91"/>
      <c r="S7" s="109"/>
    </row>
    <row r="8" spans="1:19" ht="15" customHeight="1" x14ac:dyDescent="0.25">
      <c r="A8" s="226">
        <v>209.42</v>
      </c>
      <c r="B8" s="227" t="s">
        <v>176</v>
      </c>
      <c r="C8" s="227" t="s">
        <v>177</v>
      </c>
      <c r="D8" s="212"/>
      <c r="E8" s="213"/>
      <c r="F8" s="103">
        <f t="shared" si="0"/>
        <v>0</v>
      </c>
      <c r="G8" s="104">
        <f t="shared" si="1"/>
        <v>0</v>
      </c>
      <c r="I8" s="110">
        <f>D18</f>
        <v>0</v>
      </c>
      <c r="J8" s="94" t="s">
        <v>164</v>
      </c>
      <c r="K8" s="94">
        <f>E18</f>
        <v>0</v>
      </c>
      <c r="L8" s="111" t="s">
        <v>165</v>
      </c>
      <c r="M8" s="91"/>
      <c r="N8" s="113" t="e">
        <f>(((0.99685704+-0.23958774*LN(R18)+0.014597508*LN(R18)^2)/(1+-0.24153011*LN(R18)+0.015221787*LN(R18)^2))+((0.99685704+-0.23958774*LN(S18)+0.014597508*LN(S18)^2)/(1+-0.24153011*LN(S18)+0.015221787*LN(S18)^2)))/2</f>
        <v>#NUM!</v>
      </c>
      <c r="O8" s="114" t="s">
        <v>164</v>
      </c>
      <c r="P8" s="115" t="e">
        <f>N8*0.05</f>
        <v>#NUM!</v>
      </c>
      <c r="Q8" s="91"/>
      <c r="R8" s="217" t="s">
        <v>189</v>
      </c>
      <c r="S8" s="218" t="s">
        <v>215</v>
      </c>
    </row>
    <row r="9" spans="1:19" x14ac:dyDescent="0.25">
      <c r="A9" s="228">
        <v>238.71</v>
      </c>
      <c r="B9" s="227" t="s">
        <v>183</v>
      </c>
      <c r="C9" s="227" t="s">
        <v>177</v>
      </c>
      <c r="D9" s="212"/>
      <c r="E9" s="213"/>
      <c r="F9" s="103">
        <f t="shared" si="0"/>
        <v>0</v>
      </c>
      <c r="G9" s="104">
        <f t="shared" si="1"/>
        <v>0</v>
      </c>
      <c r="I9" s="112">
        <f>I8*27*1224</f>
        <v>0</v>
      </c>
      <c r="J9" s="107" t="s">
        <v>164</v>
      </c>
      <c r="K9" s="107">
        <f>K8*27*1224</f>
        <v>0</v>
      </c>
      <c r="L9" s="108" t="s">
        <v>169</v>
      </c>
      <c r="M9" s="91"/>
      <c r="N9" s="335" t="s">
        <v>187</v>
      </c>
      <c r="O9" s="336"/>
      <c r="P9" s="337"/>
      <c r="Q9" s="91"/>
      <c r="R9" s="116" t="s">
        <v>184</v>
      </c>
      <c r="S9" s="117">
        <v>0.03</v>
      </c>
    </row>
    <row r="10" spans="1:19" x14ac:dyDescent="0.25">
      <c r="A10" s="224">
        <v>295.10000000000002</v>
      </c>
      <c r="B10" s="225" t="s">
        <v>185</v>
      </c>
      <c r="C10" s="225" t="s">
        <v>168</v>
      </c>
      <c r="D10" s="212"/>
      <c r="E10" s="213"/>
      <c r="F10" s="103">
        <f t="shared" si="0"/>
        <v>0</v>
      </c>
      <c r="G10" s="104">
        <f t="shared" si="1"/>
        <v>0</v>
      </c>
      <c r="I10" s="118">
        <f>I9*100/1000000</f>
        <v>0</v>
      </c>
      <c r="J10" s="119" t="s">
        <v>164</v>
      </c>
      <c r="K10" s="119">
        <f>K9*100/1000000</f>
        <v>0</v>
      </c>
      <c r="L10" s="108" t="s">
        <v>186</v>
      </c>
      <c r="M10" s="91"/>
      <c r="N10" s="122">
        <f>IF(S20="on",IF(R20="Feldspar",12.5*0.7982*(1-((((0.99685704+-0.23958774*LN(R18)+0.014597508*LN(R18)^2)/(1+-0.24153011*LN(R18)+0.015221787*LN(R18)^2))+((0.99685704+-0.23958774*LN(S18)+0.014597508*LN(S18)^2)/(1+-0.24153011*LN(S18)+0.015221787*LN(S18)^2)))/2)),0.01),0)</f>
        <v>0</v>
      </c>
      <c r="O10" s="123" t="s">
        <v>164</v>
      </c>
      <c r="P10" s="121">
        <f>IF(S20="on",IF(R20="Feldspar",N10*SQRT((0.12/12.5)^2+(0.039/0.7982)^2 + (P8/(N8))^2),0.002),0)</f>
        <v>0</v>
      </c>
      <c r="Q10" s="91"/>
      <c r="R10" s="120" t="s">
        <v>188</v>
      </c>
      <c r="S10" s="121">
        <v>0.04</v>
      </c>
    </row>
    <row r="11" spans="1:19" x14ac:dyDescent="0.25">
      <c r="A11" s="226">
        <v>338.21</v>
      </c>
      <c r="B11" s="227" t="s">
        <v>176</v>
      </c>
      <c r="C11" s="227" t="s">
        <v>177</v>
      </c>
      <c r="D11" s="212"/>
      <c r="E11" s="213"/>
      <c r="F11" s="103">
        <f t="shared" si="0"/>
        <v>0</v>
      </c>
      <c r="G11" s="104">
        <f t="shared" si="1"/>
        <v>0</v>
      </c>
      <c r="I11" s="344" t="s">
        <v>52</v>
      </c>
      <c r="J11" s="344"/>
      <c r="K11" s="344"/>
      <c r="L11" s="345"/>
      <c r="M11" s="91"/>
      <c r="N11" s="280" t="s">
        <v>214</v>
      </c>
      <c r="O11" s="281"/>
      <c r="P11" s="282"/>
      <c r="Q11" s="91"/>
      <c r="R11" s="238" t="s">
        <v>189</v>
      </c>
      <c r="S11" s="175">
        <f>IF(Overview!AM11="silt",IF(Overview!K11="lin",0.03,IF(Overview!K11="exp",0.04,"missing info")),0)</f>
        <v>0</v>
      </c>
    </row>
    <row r="12" spans="1:19" x14ac:dyDescent="0.25">
      <c r="A12" s="224">
        <v>351.85</v>
      </c>
      <c r="B12" s="225" t="s">
        <v>185</v>
      </c>
      <c r="C12" s="225" t="s">
        <v>168</v>
      </c>
      <c r="D12" s="212"/>
      <c r="E12" s="213"/>
      <c r="F12" s="103">
        <f t="shared" si="0"/>
        <v>0</v>
      </c>
      <c r="G12" s="104">
        <f t="shared" si="1"/>
        <v>0</v>
      </c>
      <c r="I12" s="344"/>
      <c r="J12" s="344"/>
      <c r="K12" s="344"/>
      <c r="L12" s="345"/>
      <c r="M12" s="91"/>
      <c r="N12" s="335" t="s">
        <v>216</v>
      </c>
      <c r="O12" s="336"/>
      <c r="P12" s="337"/>
      <c r="Q12" s="91"/>
      <c r="R12" s="91"/>
      <c r="S12" s="109"/>
    </row>
    <row r="13" spans="1:19" x14ac:dyDescent="0.25">
      <c r="A13" s="228">
        <v>583.17999999999995</v>
      </c>
      <c r="B13" s="229" t="s">
        <v>190</v>
      </c>
      <c r="C13" s="227" t="s">
        <v>177</v>
      </c>
      <c r="D13" s="212"/>
      <c r="E13" s="213"/>
      <c r="F13" s="103">
        <f t="shared" si="0"/>
        <v>0</v>
      </c>
      <c r="G13" s="104">
        <f t="shared" si="1"/>
        <v>0</v>
      </c>
      <c r="I13" s="124"/>
      <c r="J13" s="125" t="s">
        <v>191</v>
      </c>
      <c r="K13" s="125" t="s">
        <v>192</v>
      </c>
      <c r="L13" s="126" t="s">
        <v>193</v>
      </c>
      <c r="M13" s="91"/>
      <c r="N13" s="130" t="e">
        <f>D7/(D4+D5)</f>
        <v>#DIV/0!</v>
      </c>
      <c r="O13" s="123" t="s">
        <v>164</v>
      </c>
      <c r="P13" s="131" t="e">
        <f>SQRT((E7^2/(D4+D5)^2)+(D7^2*(E4^2+E5^2)/(D4+D5)^4))</f>
        <v>#DIV/0!</v>
      </c>
      <c r="Q13" s="91"/>
      <c r="R13" s="239" t="s">
        <v>194</v>
      </c>
      <c r="S13" s="176">
        <f>Overview!$N$11</f>
        <v>0</v>
      </c>
    </row>
    <row r="14" spans="1:19" x14ac:dyDescent="0.25">
      <c r="A14" s="224">
        <v>609.22</v>
      </c>
      <c r="B14" s="225" t="s">
        <v>195</v>
      </c>
      <c r="C14" s="225" t="s">
        <v>168</v>
      </c>
      <c r="D14" s="212"/>
      <c r="E14" s="213"/>
      <c r="F14" s="103">
        <f t="shared" si="0"/>
        <v>0</v>
      </c>
      <c r="G14" s="104">
        <f t="shared" si="1"/>
        <v>0</v>
      </c>
      <c r="I14" s="127" t="s">
        <v>196</v>
      </c>
      <c r="J14" s="128" t="e">
        <f>(I6*0.0479)+(I3*0.1116)+(I10*0.2491)</f>
        <v>#DIV/0!</v>
      </c>
      <c r="K14" s="128" t="e">
        <f>(I6*0.0277*(1-0.171))+(I3*0.1457*(1-0.117))+(I10*(0.7982+0.019)*(1-0.0494))</f>
        <v>#DIV/0!</v>
      </c>
      <c r="L14" s="129" t="e">
        <f>(I6*0.644*S11)+(I3*2.22*S11)</f>
        <v>#DIV/0!</v>
      </c>
      <c r="M14" s="91"/>
      <c r="N14" s="338" t="s">
        <v>217</v>
      </c>
      <c r="O14" s="339"/>
      <c r="P14" s="340"/>
      <c r="Q14" s="91"/>
      <c r="R14" s="240" t="s">
        <v>197</v>
      </c>
      <c r="S14" s="177">
        <f>Overview!$O$11</f>
        <v>0</v>
      </c>
    </row>
    <row r="15" spans="1:19" x14ac:dyDescent="0.25">
      <c r="A15" s="228">
        <v>911.1</v>
      </c>
      <c r="B15" s="227" t="s">
        <v>176</v>
      </c>
      <c r="C15" s="227" t="s">
        <v>177</v>
      </c>
      <c r="D15" s="212"/>
      <c r="E15" s="213"/>
      <c r="F15" s="103">
        <f t="shared" si="0"/>
        <v>0</v>
      </c>
      <c r="G15" s="104">
        <f t="shared" si="1"/>
        <v>0</v>
      </c>
      <c r="I15" s="127" t="s">
        <v>198</v>
      </c>
      <c r="J15" s="128" t="e">
        <f>SQRT((0.0479*K6)^2+(0.1116*K3)^2+(0.2491*K10)^2)</f>
        <v>#DIV/0!</v>
      </c>
      <c r="K15" s="128" t="e">
        <f>SQRT((0.0277*(1-0.171)*K6)^2+(I6*0.0277*0.013)^2+(0.1457*(1-0.117)*K3)^2+(I3*0.1457*0.011)^2+(0.801*(1-0.0494)*K10)^2+(I10*0.801*0.007)^2)</f>
        <v>#DIV/0!</v>
      </c>
      <c r="L15" s="132" t="e">
        <f>IF(L14=0,0,(SQRT((K6*0.644)^2+(K3*2.22)^2)*S11))</f>
        <v>#DIV/0!</v>
      </c>
      <c r="M15" s="91"/>
      <c r="N15" s="219" t="e">
        <f>D9/(D6+D8+D11+D15+D16)</f>
        <v>#DIV/0!</v>
      </c>
      <c r="O15" s="123" t="s">
        <v>164</v>
      </c>
      <c r="P15" s="220" t="e">
        <f>SQRT((E9^2/(D6+D8+D11+D15+D16)^2)+(D9^2*(E6^2+E8^2+E11^2+E15^2+E16^2)/(D6+D8+D11+D15+D16)^4))</f>
        <v>#DIV/0!</v>
      </c>
      <c r="Q15" s="91"/>
      <c r="R15" s="91"/>
      <c r="S15" s="109"/>
    </row>
    <row r="16" spans="1:19" x14ac:dyDescent="0.25">
      <c r="A16" s="226">
        <v>968.93</v>
      </c>
      <c r="B16" s="227" t="s">
        <v>176</v>
      </c>
      <c r="C16" s="227" t="s">
        <v>177</v>
      </c>
      <c r="D16" s="212"/>
      <c r="E16" s="213"/>
      <c r="F16" s="103">
        <f t="shared" si="0"/>
        <v>0</v>
      </c>
      <c r="G16" s="104">
        <f t="shared" si="1"/>
        <v>0</v>
      </c>
      <c r="I16" s="127" t="s">
        <v>199</v>
      </c>
      <c r="J16" s="128" t="e">
        <f>J14/(1+1.14*N4)</f>
        <v>#DIV/0!</v>
      </c>
      <c r="K16" s="128" t="e">
        <f>K14/(1+1.25*N4)</f>
        <v>#DIV/0!</v>
      </c>
      <c r="L16" s="129" t="e">
        <f>L14/(1+1.5*N4)</f>
        <v>#DIV/0!</v>
      </c>
      <c r="M16" s="91"/>
      <c r="N16" s="262" t="s">
        <v>200</v>
      </c>
      <c r="O16" s="262"/>
      <c r="P16" s="262"/>
      <c r="Q16" s="133"/>
      <c r="R16" s="341" t="s">
        <v>201</v>
      </c>
      <c r="S16" s="342"/>
    </row>
    <row r="17" spans="1:19" ht="15.75" thickBot="1" x14ac:dyDescent="0.3">
      <c r="A17" s="230">
        <v>1120.1600000000001</v>
      </c>
      <c r="B17" s="225" t="s">
        <v>195</v>
      </c>
      <c r="C17" s="225" t="s">
        <v>168</v>
      </c>
      <c r="D17" s="212"/>
      <c r="E17" s="213"/>
      <c r="F17" s="103">
        <f t="shared" si="0"/>
        <v>0</v>
      </c>
      <c r="G17" s="104">
        <f t="shared" si="1"/>
        <v>0</v>
      </c>
      <c r="I17" s="134" t="s">
        <v>202</v>
      </c>
      <c r="J17" s="135" t="e">
        <f>SQRT(((J15/(1+1.14*N4))^2+((J14*1.14*P4)/(1+1.14*N4)^2)^2))</f>
        <v>#DIV/0!</v>
      </c>
      <c r="K17" s="135" t="e">
        <f>SQRT((K15/(1+1.25*N4))^2+((K14*1.25*P4)/(1+1.25*N4)^2)^2)</f>
        <v>#DIV/0!</v>
      </c>
      <c r="L17" s="136" t="e">
        <f>SQRT((L15/(1+1.5*N4))^2+((L14*1.5*P4)/(1+1.5*N4)^2)^2)</f>
        <v>#DIV/0!</v>
      </c>
      <c r="M17" s="91"/>
      <c r="N17" s="137" t="e">
        <f>J16+K16+L16+N2+N10</f>
        <v>#DIV/0!</v>
      </c>
      <c r="O17" s="94" t="s">
        <v>164</v>
      </c>
      <c r="P17" s="138" t="e">
        <f>SQRT(J17^2+K17^2+L17^2+P2^2+P10^2)</f>
        <v>#DIV/0!</v>
      </c>
      <c r="Q17" s="139"/>
      <c r="R17" s="241" t="s">
        <v>203</v>
      </c>
      <c r="S17" s="242" t="s">
        <v>204</v>
      </c>
    </row>
    <row r="18" spans="1:19" x14ac:dyDescent="0.25">
      <c r="A18" s="231">
        <v>1460.91</v>
      </c>
      <c r="B18" s="232" t="s">
        <v>205</v>
      </c>
      <c r="C18" s="232" t="s">
        <v>180</v>
      </c>
      <c r="D18" s="212"/>
      <c r="E18" s="213"/>
      <c r="F18" s="103">
        <f t="shared" si="0"/>
        <v>0</v>
      </c>
      <c r="G18" s="104">
        <f t="shared" si="1"/>
        <v>0</v>
      </c>
      <c r="I18" s="265" t="s">
        <v>206</v>
      </c>
      <c r="J18" s="265"/>
      <c r="K18" s="265"/>
      <c r="L18" s="265"/>
      <c r="M18" s="91"/>
      <c r="N18" s="266" t="s">
        <v>17</v>
      </c>
      <c r="O18" s="266"/>
      <c r="P18" s="266"/>
      <c r="Q18" s="139"/>
      <c r="R18" s="178">
        <f>Overview!$AN$11</f>
        <v>0</v>
      </c>
      <c r="S18" s="179">
        <f>Overview!$AO$11</f>
        <v>0</v>
      </c>
    </row>
    <row r="19" spans="1:19" ht="15.75" thickBot="1" x14ac:dyDescent="0.3">
      <c r="A19" s="230">
        <v>1764.83</v>
      </c>
      <c r="B19" s="225" t="s">
        <v>195</v>
      </c>
      <c r="C19" s="225" t="s">
        <v>168</v>
      </c>
      <c r="D19" s="212"/>
      <c r="E19" s="213"/>
      <c r="F19" s="103">
        <f t="shared" si="0"/>
        <v>0</v>
      </c>
      <c r="G19" s="104">
        <f t="shared" si="1"/>
        <v>0</v>
      </c>
      <c r="I19" s="91"/>
      <c r="J19" s="91"/>
      <c r="K19" s="91"/>
      <c r="L19" s="91"/>
      <c r="M19" s="91"/>
      <c r="N19" s="140" t="e">
        <f>N6*1000/N17</f>
        <v>#DIV/0!</v>
      </c>
      <c r="O19" s="141" t="s">
        <v>164</v>
      </c>
      <c r="P19" s="142" t="e">
        <f>N19*SQRT((P6/N6)^2+(P17/N17)^2)</f>
        <v>#DIV/0!</v>
      </c>
      <c r="Q19" s="139"/>
      <c r="R19" s="143"/>
      <c r="S19" s="144"/>
    </row>
    <row r="20" spans="1:19" ht="15.75" thickBot="1" x14ac:dyDescent="0.3">
      <c r="A20" s="226">
        <v>2615.8200000000002</v>
      </c>
      <c r="B20" s="229" t="s">
        <v>190</v>
      </c>
      <c r="C20" s="229" t="s">
        <v>177</v>
      </c>
      <c r="D20" s="214"/>
      <c r="E20" s="215"/>
      <c r="F20" s="145">
        <f t="shared" si="0"/>
        <v>0</v>
      </c>
      <c r="G20" s="146">
        <f t="shared" si="1"/>
        <v>0</v>
      </c>
      <c r="I20" s="254" t="s">
        <v>207</v>
      </c>
      <c r="J20" s="254"/>
      <c r="K20" s="254"/>
      <c r="L20" s="254"/>
      <c r="M20" s="91"/>
      <c r="N20" s="255" t="s">
        <v>230</v>
      </c>
      <c r="O20" s="255"/>
      <c r="P20" s="255"/>
      <c r="Q20" s="147"/>
      <c r="R20" s="221" t="str">
        <f>Overview!$AL$11</f>
        <v>Quartz</v>
      </c>
      <c r="S20" s="223">
        <f>Overview!$AP$44</f>
        <v>0</v>
      </c>
    </row>
    <row r="25" spans="1:19" x14ac:dyDescent="0.25">
      <c r="I25" s="45"/>
    </row>
    <row r="26" spans="1:19" x14ac:dyDescent="0.25">
      <c r="I26" s="171"/>
    </row>
    <row r="29" spans="1:19" x14ac:dyDescent="0.25">
      <c r="H29" s="216"/>
    </row>
    <row r="32" spans="1:19" x14ac:dyDescent="0.25">
      <c r="J32" s="171"/>
    </row>
  </sheetData>
  <sheetProtection sheet="1" objects="1" scenarios="1"/>
  <protectedRanges>
    <protectedRange sqref="B3:B20" name="Intervalo1"/>
  </protectedRanges>
  <mergeCells count="28">
    <mergeCell ref="B1:B2"/>
    <mergeCell ref="C1:C2"/>
    <mergeCell ref="F1:F2"/>
    <mergeCell ref="G1:G2"/>
    <mergeCell ref="I1:L1"/>
    <mergeCell ref="N1:P1"/>
    <mergeCell ref="R1:S1"/>
    <mergeCell ref="R2:S2"/>
    <mergeCell ref="N3:P3"/>
    <mergeCell ref="R3:S3"/>
    <mergeCell ref="I4:L4"/>
    <mergeCell ref="R4:S4"/>
    <mergeCell ref="N5:P5"/>
    <mergeCell ref="R5:S5"/>
    <mergeCell ref="R6:S6"/>
    <mergeCell ref="R16:S16"/>
    <mergeCell ref="I18:L18"/>
    <mergeCell ref="N18:P18"/>
    <mergeCell ref="I7:L7"/>
    <mergeCell ref="I11:L12"/>
    <mergeCell ref="I20:L20"/>
    <mergeCell ref="N20:P20"/>
    <mergeCell ref="N7:P7"/>
    <mergeCell ref="N9:P9"/>
    <mergeCell ref="N12:P12"/>
    <mergeCell ref="N11:P11"/>
    <mergeCell ref="N14:P14"/>
    <mergeCell ref="N16:P16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7F939294-9D49-441D-A517-8B6E245635C6}">
          <x14:formula1>
            <xm:f>'Occult Data'!$O$1:$O$2</xm:f>
          </x14:formula1>
          <xm:sqref>B18</xm:sqref>
        </x14:dataValidation>
        <x14:dataValidation type="list" allowBlank="1" showInputMessage="1" showErrorMessage="1" xr:uid="{8BA6E831-668B-4BC3-B25F-998CF685B4FD}">
          <x14:formula1>
            <xm:f>'Occult Data'!$N$1:$N$2</xm:f>
          </x14:formula1>
          <xm:sqref>B3</xm:sqref>
        </x14:dataValidation>
        <x14:dataValidation type="list" allowBlank="1" showInputMessage="1" showErrorMessage="1" xr:uid="{8D7456DD-836E-488F-AC3B-B058C98C7F6E}">
          <x14:formula1>
            <xm:f>'Occult Data'!$M$1:$M$2</xm:f>
          </x14:formula1>
          <xm:sqref>B4:B5</xm:sqref>
        </x14:dataValidation>
        <x14:dataValidation type="list" allowBlank="1" showInputMessage="1" showErrorMessage="1" xr:uid="{507CBB0D-E82C-4445-9618-1005ADEA962F}">
          <x14:formula1>
            <xm:f>'Occult Data'!$L$1:$L$2</xm:f>
          </x14:formula1>
          <xm:sqref>B7</xm:sqref>
        </x14:dataValidation>
        <x14:dataValidation type="list" allowBlank="1" showInputMessage="1" showErrorMessage="1" xr:uid="{39F59773-995A-42F3-A9F5-0606DE4F31CC}">
          <x14:formula1>
            <xm:f>'Occult Data'!$K$1:$K$2</xm:f>
          </x14:formula1>
          <xm:sqref>B12 B10</xm:sqref>
        </x14:dataValidation>
        <x14:dataValidation type="list" allowBlank="1" showInputMessage="1" showErrorMessage="1" xr:uid="{B02FC16E-E963-489B-A13B-6BDFA93EC427}">
          <x14:formula1>
            <xm:f>'Occult Data'!$J$1:$J$2</xm:f>
          </x14:formula1>
          <xm:sqref>B19 B17 B14</xm:sqref>
        </x14:dataValidation>
        <x14:dataValidation type="list" allowBlank="1" showInputMessage="1" showErrorMessage="1" xr:uid="{9B0E22E2-2136-4A4E-A358-4F1A3413CD20}">
          <x14:formula1>
            <xm:f>'Occult Data'!$I$1:$I$2</xm:f>
          </x14:formula1>
          <xm:sqref>B9</xm:sqref>
        </x14:dataValidation>
        <x14:dataValidation type="list" allowBlank="1" showInputMessage="1" showErrorMessage="1" xr:uid="{D9C3C43A-D08B-4789-A47C-7BA6BD93C2A9}">
          <x14:formula1>
            <xm:f>'Occult Data'!$H$1:$H$2</xm:f>
          </x14:formula1>
          <xm:sqref>B6 B8 B11 B15:B16</xm:sqref>
        </x14:dataValidation>
        <x14:dataValidation type="list" allowBlank="1" showInputMessage="1" showErrorMessage="1" xr:uid="{37A98B76-5111-4B1E-A782-48889BE4A1EC}">
          <x14:formula1>
            <xm:f>'Occult Data'!$G$1:$G$2</xm:f>
          </x14:formula1>
          <xm:sqref>B20 B13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1244D-33DB-4938-B4CB-F50EE80E32FC}">
  <dimension ref="A1:O3"/>
  <sheetViews>
    <sheetView workbookViewId="0">
      <selection activeCell="G25" sqref="G25"/>
    </sheetView>
  </sheetViews>
  <sheetFormatPr defaultRowHeight="15" x14ac:dyDescent="0.25"/>
  <sheetData>
    <row r="1" spans="1:15" x14ac:dyDescent="0.25">
      <c r="A1" t="s">
        <v>67</v>
      </c>
      <c r="B1" t="s">
        <v>66</v>
      </c>
      <c r="C1" t="s">
        <v>219</v>
      </c>
      <c r="D1" t="s">
        <v>64</v>
      </c>
      <c r="E1" t="s">
        <v>225</v>
      </c>
      <c r="G1" t="s">
        <v>190</v>
      </c>
      <c r="H1" t="s">
        <v>176</v>
      </c>
      <c r="I1" t="s">
        <v>183</v>
      </c>
      <c r="J1" t="s">
        <v>195</v>
      </c>
      <c r="K1" t="s">
        <v>185</v>
      </c>
      <c r="L1" t="s">
        <v>179</v>
      </c>
      <c r="M1" t="s">
        <v>172</v>
      </c>
      <c r="N1" t="s">
        <v>167</v>
      </c>
      <c r="O1" t="s">
        <v>205</v>
      </c>
    </row>
    <row r="2" spans="1:15" x14ac:dyDescent="0.25">
      <c r="A2" t="s">
        <v>65</v>
      </c>
      <c r="B2" t="s">
        <v>211</v>
      </c>
      <c r="C2" t="s">
        <v>220</v>
      </c>
      <c r="D2" t="s">
        <v>224</v>
      </c>
      <c r="E2" t="s">
        <v>226</v>
      </c>
      <c r="G2" t="s">
        <v>228</v>
      </c>
      <c r="H2" t="s">
        <v>228</v>
      </c>
      <c r="I2" t="s">
        <v>228</v>
      </c>
      <c r="J2" t="s">
        <v>228</v>
      </c>
      <c r="K2" t="s">
        <v>228</v>
      </c>
      <c r="L2" t="s">
        <v>228</v>
      </c>
      <c r="M2" t="s">
        <v>228</v>
      </c>
      <c r="N2" t="s">
        <v>228</v>
      </c>
      <c r="O2" t="s">
        <v>228</v>
      </c>
    </row>
    <row r="3" spans="1:15" x14ac:dyDescent="0.25">
      <c r="E3" t="s">
        <v>227</v>
      </c>
    </row>
  </sheetData>
  <pageMargins left="0.511811024" right="0.511811024" top="0.78740157499999996" bottom="0.78740157499999996" header="0.31496062000000002" footer="0.3149606200000000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S32"/>
  <sheetViews>
    <sheetView zoomScaleNormal="100" workbookViewId="0">
      <selection activeCell="B3" sqref="B3:B20"/>
    </sheetView>
  </sheetViews>
  <sheetFormatPr defaultColWidth="11.5703125" defaultRowHeight="15" x14ac:dyDescent="0.25"/>
  <cols>
    <col min="1" max="1" width="9.28515625" customWidth="1"/>
    <col min="2" max="2" width="8.28515625" customWidth="1"/>
    <col min="3" max="3" width="6.85546875" customWidth="1"/>
    <col min="4" max="4" width="11.85546875" customWidth="1"/>
    <col min="5" max="5" width="13.140625" customWidth="1"/>
    <col min="6" max="6" width="10.85546875" customWidth="1"/>
    <col min="7" max="7" width="11.28515625" customWidth="1"/>
    <col min="8" max="8" width="3.140625" customWidth="1"/>
    <col min="9" max="9" width="15.28515625" customWidth="1"/>
    <col min="10" max="10" width="10.7109375" customWidth="1"/>
    <col min="11" max="11" width="13.140625" customWidth="1"/>
    <col min="13" max="13" width="3.140625" customWidth="1"/>
    <col min="14" max="14" width="11.7109375" customWidth="1"/>
    <col min="15" max="16" width="10" customWidth="1"/>
    <col min="17" max="17" width="3.140625" customWidth="1"/>
    <col min="18" max="18" width="14.28515625" customWidth="1"/>
    <col min="19" max="19" width="13.5703125" customWidth="1"/>
    <col min="20" max="64" width="8.7109375" customWidth="1"/>
  </cols>
  <sheetData>
    <row r="1" spans="1:19" ht="13.9" customHeight="1" x14ac:dyDescent="0.25">
      <c r="A1" s="233" t="s">
        <v>152</v>
      </c>
      <c r="B1" s="347" t="s">
        <v>153</v>
      </c>
      <c r="C1" s="347" t="s">
        <v>154</v>
      </c>
      <c r="D1" s="234" t="s">
        <v>155</v>
      </c>
      <c r="E1" s="235" t="s">
        <v>156</v>
      </c>
      <c r="F1" s="348" t="s">
        <v>157</v>
      </c>
      <c r="G1" s="349" t="s">
        <v>158</v>
      </c>
      <c r="H1" s="90"/>
      <c r="I1" s="343" t="s">
        <v>159</v>
      </c>
      <c r="J1" s="343"/>
      <c r="K1" s="343"/>
      <c r="L1" s="343"/>
      <c r="M1" s="91"/>
      <c r="N1" s="343" t="s">
        <v>160</v>
      </c>
      <c r="O1" s="343"/>
      <c r="P1" s="343"/>
      <c r="Q1" s="91"/>
      <c r="R1" s="274" t="s">
        <v>161</v>
      </c>
      <c r="S1" s="274"/>
    </row>
    <row r="2" spans="1:19" ht="15.75" thickBot="1" x14ac:dyDescent="0.3">
      <c r="A2" s="233" t="s">
        <v>162</v>
      </c>
      <c r="B2" s="347"/>
      <c r="C2" s="347"/>
      <c r="D2" s="236" t="s">
        <v>163</v>
      </c>
      <c r="E2" s="237" t="s">
        <v>163</v>
      </c>
      <c r="F2" s="348"/>
      <c r="G2" s="349"/>
      <c r="H2" s="92"/>
      <c r="I2" s="93" t="e">
        <f>SUM(G3,G4,G5,G7,G10,G12,G14,G17,G19)/SUM(F3,F4,F5,F7,F10,F12,F14,F17,F19)</f>
        <v>#DIV/0!</v>
      </c>
      <c r="J2" s="94" t="s">
        <v>164</v>
      </c>
      <c r="K2" s="95" t="e">
        <f>SQRT(1/SUM(F3,F4,F5,F7,F10,F12,F14,F17,F19))</f>
        <v>#DIV/0!</v>
      </c>
      <c r="L2" s="96" t="s">
        <v>165</v>
      </c>
      <c r="M2" s="91"/>
      <c r="N2" s="172">
        <f>Overview!$AA$11</f>
        <v>0.19504856112476671</v>
      </c>
      <c r="O2" s="173" t="s">
        <v>164</v>
      </c>
      <c r="P2" s="174" t="e">
        <f>Overview!$AB$11</f>
        <v>#DIV/0!</v>
      </c>
      <c r="Q2" s="91"/>
      <c r="R2" s="270" t="s">
        <v>166</v>
      </c>
      <c r="S2" s="270"/>
    </row>
    <row r="3" spans="1:19" ht="17.25" x14ac:dyDescent="0.25">
      <c r="A3" s="224">
        <v>46.5</v>
      </c>
      <c r="B3" s="225" t="s">
        <v>167</v>
      </c>
      <c r="C3" s="225" t="s">
        <v>168</v>
      </c>
      <c r="D3" s="212"/>
      <c r="E3" s="213"/>
      <c r="F3" s="97">
        <f t="shared" ref="F3:F20" si="0">IF(B3="-",0,IF(E3&lt;&gt;0,1/E3^2,0))</f>
        <v>0</v>
      </c>
      <c r="G3" s="98">
        <f>IF(D3&lt;&gt;0,D3*F3,0)</f>
        <v>0</v>
      </c>
      <c r="I3" s="99" t="e">
        <f>I2*27/0.33</f>
        <v>#DIV/0!</v>
      </c>
      <c r="J3" s="100" t="s">
        <v>164</v>
      </c>
      <c r="K3" s="101" t="e">
        <f>K2*27/0.33</f>
        <v>#DIV/0!</v>
      </c>
      <c r="L3" s="102" t="s">
        <v>169</v>
      </c>
      <c r="M3" s="91"/>
      <c r="N3" s="346" t="s">
        <v>170</v>
      </c>
      <c r="O3" s="346"/>
      <c r="P3" s="346"/>
      <c r="Q3" s="91"/>
      <c r="R3" s="272" t="s">
        <v>171</v>
      </c>
      <c r="S3" s="272"/>
    </row>
    <row r="4" spans="1:19" x14ac:dyDescent="0.25">
      <c r="A4" s="224">
        <v>63.29</v>
      </c>
      <c r="B4" s="225" t="s">
        <v>172</v>
      </c>
      <c r="C4" s="225" t="s">
        <v>168</v>
      </c>
      <c r="D4" s="212"/>
      <c r="E4" s="213"/>
      <c r="F4" s="103">
        <f t="shared" si="0"/>
        <v>0</v>
      </c>
      <c r="G4" s="104">
        <f>IF(D4&lt;&gt;0,D4*F4,0)</f>
        <v>0</v>
      </c>
      <c r="I4" s="343" t="s">
        <v>173</v>
      </c>
      <c r="J4" s="343"/>
      <c r="K4" s="343"/>
      <c r="L4" s="343"/>
      <c r="M4" s="91"/>
      <c r="N4" s="172" t="e">
        <f>Overview!$AG$11</f>
        <v>#DIV/0!</v>
      </c>
      <c r="O4" s="173" t="s">
        <v>164</v>
      </c>
      <c r="P4" s="174">
        <f>0.1</f>
        <v>0.1</v>
      </c>
      <c r="Q4" s="91"/>
      <c r="R4" s="270" t="s">
        <v>174</v>
      </c>
      <c r="S4" s="270"/>
    </row>
    <row r="5" spans="1:19" x14ac:dyDescent="0.25">
      <c r="A5" s="230">
        <v>93.31</v>
      </c>
      <c r="B5" s="225" t="s">
        <v>172</v>
      </c>
      <c r="C5" s="225" t="s">
        <v>168</v>
      </c>
      <c r="D5" s="212"/>
      <c r="E5" s="213"/>
      <c r="F5" s="103">
        <f t="shared" si="0"/>
        <v>0</v>
      </c>
      <c r="G5" s="104">
        <f t="shared" ref="G5:G20" si="1">IF(D5&lt;&gt;0,D5*F5,0)</f>
        <v>0</v>
      </c>
      <c r="I5" s="93" t="e">
        <f>SUM(G6,G8,G9,G11,G15,G13,G16,G20)/SUM(F6,F8,F9,F11,F13,F15,F16,F20)</f>
        <v>#DIV/0!</v>
      </c>
      <c r="J5" s="94" t="s">
        <v>164</v>
      </c>
      <c r="K5" s="95" t="e">
        <f>SQRT(1/SUM(F6,F8,F9,F11,F13,F15,F16,F20))</f>
        <v>#DIV/0!</v>
      </c>
      <c r="L5" s="96" t="s">
        <v>165</v>
      </c>
      <c r="M5" s="91"/>
      <c r="N5" s="346" t="s">
        <v>13</v>
      </c>
      <c r="O5" s="346"/>
      <c r="P5" s="346"/>
      <c r="Q5" s="91"/>
      <c r="R5" s="272" t="s">
        <v>175</v>
      </c>
      <c r="S5" s="272"/>
    </row>
    <row r="6" spans="1:19" x14ac:dyDescent="0.25">
      <c r="A6" s="226">
        <v>128.72</v>
      </c>
      <c r="B6" s="227" t="s">
        <v>176</v>
      </c>
      <c r="C6" s="227" t="s">
        <v>177</v>
      </c>
      <c r="D6" s="212"/>
      <c r="E6" s="213"/>
      <c r="F6" s="103">
        <f t="shared" si="0"/>
        <v>0</v>
      </c>
      <c r="G6" s="104">
        <f t="shared" si="1"/>
        <v>0</v>
      </c>
      <c r="I6" s="105" t="e">
        <f>I5*27/0.11</f>
        <v>#DIV/0!</v>
      </c>
      <c r="J6" s="106" t="s">
        <v>164</v>
      </c>
      <c r="K6" s="107" t="e">
        <f>K5*27/0.11</f>
        <v>#DIV/0!</v>
      </c>
      <c r="L6" s="108" t="s">
        <v>169</v>
      </c>
      <c r="M6" s="91"/>
      <c r="N6" s="172">
        <f>Overview!$D$11</f>
        <v>0</v>
      </c>
      <c r="O6" s="173" t="s">
        <v>164</v>
      </c>
      <c r="P6" s="174">
        <f>Overview!$E$11</f>
        <v>0</v>
      </c>
      <c r="Q6" s="91"/>
      <c r="R6" s="273" t="s">
        <v>178</v>
      </c>
      <c r="S6" s="273"/>
    </row>
    <row r="7" spans="1:19" x14ac:dyDescent="0.25">
      <c r="A7" s="230">
        <v>185.76</v>
      </c>
      <c r="B7" s="225" t="s">
        <v>179</v>
      </c>
      <c r="C7" s="225" t="s">
        <v>168</v>
      </c>
      <c r="D7" s="212"/>
      <c r="E7" s="213"/>
      <c r="F7" s="103">
        <f t="shared" si="0"/>
        <v>0</v>
      </c>
      <c r="G7" s="104">
        <f t="shared" si="1"/>
        <v>0</v>
      </c>
      <c r="I7" s="343" t="s">
        <v>180</v>
      </c>
      <c r="J7" s="343"/>
      <c r="K7" s="343"/>
      <c r="L7" s="343"/>
      <c r="M7" s="91"/>
      <c r="N7" s="335" t="s">
        <v>181</v>
      </c>
      <c r="O7" s="336"/>
      <c r="P7" s="337"/>
      <c r="Q7" s="91"/>
      <c r="R7" s="91"/>
      <c r="S7" s="109"/>
    </row>
    <row r="8" spans="1:19" ht="15" customHeight="1" x14ac:dyDescent="0.25">
      <c r="A8" s="226">
        <v>209.42</v>
      </c>
      <c r="B8" s="227" t="s">
        <v>176</v>
      </c>
      <c r="C8" s="227" t="s">
        <v>177</v>
      </c>
      <c r="D8" s="212"/>
      <c r="E8" s="213"/>
      <c r="F8" s="103">
        <f t="shared" si="0"/>
        <v>0</v>
      </c>
      <c r="G8" s="104">
        <f t="shared" si="1"/>
        <v>0</v>
      </c>
      <c r="I8" s="110">
        <f>D18</f>
        <v>0</v>
      </c>
      <c r="J8" s="94" t="s">
        <v>164</v>
      </c>
      <c r="K8" s="94">
        <f>E18</f>
        <v>0</v>
      </c>
      <c r="L8" s="111" t="s">
        <v>165</v>
      </c>
      <c r="M8" s="91"/>
      <c r="N8" s="113" t="e">
        <f>(((0.99685704+-0.23958774*LN(R18)+0.014597508*LN(R18)^2)/(1+-0.24153011*LN(R18)+0.015221787*LN(R18)^2))+((0.99685704+-0.23958774*LN(S18)+0.014597508*LN(S18)^2)/(1+-0.24153011*LN(S18)+0.015221787*LN(S18)^2)))/2</f>
        <v>#NUM!</v>
      </c>
      <c r="O8" s="114" t="s">
        <v>164</v>
      </c>
      <c r="P8" s="115" t="e">
        <f>N8*0.05</f>
        <v>#NUM!</v>
      </c>
      <c r="Q8" s="91"/>
      <c r="R8" s="217" t="s">
        <v>189</v>
      </c>
      <c r="S8" s="218" t="s">
        <v>215</v>
      </c>
    </row>
    <row r="9" spans="1:19" x14ac:dyDescent="0.25">
      <c r="A9" s="228">
        <v>238.71</v>
      </c>
      <c r="B9" s="227" t="s">
        <v>183</v>
      </c>
      <c r="C9" s="227" t="s">
        <v>177</v>
      </c>
      <c r="D9" s="212"/>
      <c r="E9" s="213"/>
      <c r="F9" s="103">
        <f t="shared" si="0"/>
        <v>0</v>
      </c>
      <c r="G9" s="104">
        <f t="shared" si="1"/>
        <v>0</v>
      </c>
      <c r="I9" s="112">
        <f>I8*27*1224</f>
        <v>0</v>
      </c>
      <c r="J9" s="107" t="s">
        <v>164</v>
      </c>
      <c r="K9" s="107">
        <f>K8*27*1224</f>
        <v>0</v>
      </c>
      <c r="L9" s="108" t="s">
        <v>169</v>
      </c>
      <c r="M9" s="91"/>
      <c r="N9" s="335" t="s">
        <v>187</v>
      </c>
      <c r="O9" s="336"/>
      <c r="P9" s="337"/>
      <c r="Q9" s="91"/>
      <c r="R9" s="116" t="s">
        <v>184</v>
      </c>
      <c r="S9" s="117">
        <v>0.03</v>
      </c>
    </row>
    <row r="10" spans="1:19" x14ac:dyDescent="0.25">
      <c r="A10" s="224">
        <v>295.10000000000002</v>
      </c>
      <c r="B10" s="225" t="s">
        <v>185</v>
      </c>
      <c r="C10" s="225" t="s">
        <v>168</v>
      </c>
      <c r="D10" s="212"/>
      <c r="E10" s="213"/>
      <c r="F10" s="103">
        <f t="shared" si="0"/>
        <v>0</v>
      </c>
      <c r="G10" s="104">
        <f t="shared" si="1"/>
        <v>0</v>
      </c>
      <c r="I10" s="118">
        <f>I9*100/1000000</f>
        <v>0</v>
      </c>
      <c r="J10" s="119" t="s">
        <v>164</v>
      </c>
      <c r="K10" s="119">
        <f>K9*100/1000000</f>
        <v>0</v>
      </c>
      <c r="L10" s="108" t="s">
        <v>186</v>
      </c>
      <c r="M10" s="91"/>
      <c r="N10" s="122">
        <f>IF(S20="on",IF(R20="Feldspar",12.5*0.7982*(1-((((0.99685704+-0.23958774*LN(R18)+0.014597508*LN(R18)^2)/(1+-0.24153011*LN(R18)+0.015221787*LN(R18)^2))+((0.99685704+-0.23958774*LN(S18)+0.014597508*LN(S18)^2)/(1+-0.24153011*LN(S18)+0.015221787*LN(S18)^2)))/2)),0.01),0)</f>
        <v>0</v>
      </c>
      <c r="O10" s="123" t="s">
        <v>164</v>
      </c>
      <c r="P10" s="121">
        <f>IF(S20="on",IF(R20="Feldspar",N10*SQRT((0.12/12.5)^2+(0.039/0.7982)^2 + (P8/(N8))^2),0.002),0)</f>
        <v>0</v>
      </c>
      <c r="Q10" s="91"/>
      <c r="R10" s="120" t="s">
        <v>188</v>
      </c>
      <c r="S10" s="121">
        <v>0.04</v>
      </c>
    </row>
    <row r="11" spans="1:19" x14ac:dyDescent="0.25">
      <c r="A11" s="226">
        <v>338.21</v>
      </c>
      <c r="B11" s="227" t="s">
        <v>176</v>
      </c>
      <c r="C11" s="227" t="s">
        <v>177</v>
      </c>
      <c r="D11" s="212"/>
      <c r="E11" s="213"/>
      <c r="F11" s="103">
        <f t="shared" si="0"/>
        <v>0</v>
      </c>
      <c r="G11" s="104">
        <f t="shared" si="1"/>
        <v>0</v>
      </c>
      <c r="I11" s="344" t="s">
        <v>52</v>
      </c>
      <c r="J11" s="344"/>
      <c r="K11" s="344"/>
      <c r="L11" s="345"/>
      <c r="M11" s="91"/>
      <c r="N11" s="280" t="s">
        <v>214</v>
      </c>
      <c r="O11" s="281"/>
      <c r="P11" s="282"/>
      <c r="Q11" s="91"/>
      <c r="R11" s="238" t="s">
        <v>189</v>
      </c>
      <c r="S11" s="175">
        <f>IF(Overview!AM11="silt",IF(Overview!K11="lin",0.03,IF(Overview!K11="exp",0.04,"missing info")),0)</f>
        <v>0</v>
      </c>
    </row>
    <row r="12" spans="1:19" x14ac:dyDescent="0.25">
      <c r="A12" s="224">
        <v>351.85</v>
      </c>
      <c r="B12" s="225" t="s">
        <v>185</v>
      </c>
      <c r="C12" s="225" t="s">
        <v>168</v>
      </c>
      <c r="D12" s="212"/>
      <c r="E12" s="213"/>
      <c r="F12" s="103">
        <f t="shared" si="0"/>
        <v>0</v>
      </c>
      <c r="G12" s="104">
        <f t="shared" si="1"/>
        <v>0</v>
      </c>
      <c r="I12" s="344"/>
      <c r="J12" s="344"/>
      <c r="K12" s="344"/>
      <c r="L12" s="345"/>
      <c r="M12" s="91"/>
      <c r="N12" s="335" t="s">
        <v>216</v>
      </c>
      <c r="O12" s="336"/>
      <c r="P12" s="337"/>
      <c r="Q12" s="91"/>
      <c r="R12" s="91"/>
      <c r="S12" s="109"/>
    </row>
    <row r="13" spans="1:19" x14ac:dyDescent="0.25">
      <c r="A13" s="228">
        <v>583.17999999999995</v>
      </c>
      <c r="B13" s="229" t="s">
        <v>190</v>
      </c>
      <c r="C13" s="227" t="s">
        <v>177</v>
      </c>
      <c r="D13" s="212"/>
      <c r="E13" s="213"/>
      <c r="F13" s="103">
        <f t="shared" si="0"/>
        <v>0</v>
      </c>
      <c r="G13" s="104">
        <f t="shared" si="1"/>
        <v>0</v>
      </c>
      <c r="I13" s="124"/>
      <c r="J13" s="125" t="s">
        <v>191</v>
      </c>
      <c r="K13" s="125" t="s">
        <v>192</v>
      </c>
      <c r="L13" s="126" t="s">
        <v>193</v>
      </c>
      <c r="M13" s="91"/>
      <c r="N13" s="130" t="e">
        <f>D7/(D4+D5)</f>
        <v>#DIV/0!</v>
      </c>
      <c r="O13" s="123" t="s">
        <v>164</v>
      </c>
      <c r="P13" s="131" t="e">
        <f>SQRT((E7^2/(D4+D5)^2)+(D7^2*(E4^2+E5^2)/(D4+D5)^4))</f>
        <v>#DIV/0!</v>
      </c>
      <c r="Q13" s="91"/>
      <c r="R13" s="239" t="s">
        <v>194</v>
      </c>
      <c r="S13" s="176">
        <f>Overview!$N$11</f>
        <v>0</v>
      </c>
    </row>
    <row r="14" spans="1:19" x14ac:dyDescent="0.25">
      <c r="A14" s="224">
        <v>609.22</v>
      </c>
      <c r="B14" s="225" t="s">
        <v>195</v>
      </c>
      <c r="C14" s="225" t="s">
        <v>168</v>
      </c>
      <c r="D14" s="212"/>
      <c r="E14" s="213"/>
      <c r="F14" s="103">
        <f t="shared" si="0"/>
        <v>0</v>
      </c>
      <c r="G14" s="104">
        <f t="shared" si="1"/>
        <v>0</v>
      </c>
      <c r="I14" s="127" t="s">
        <v>196</v>
      </c>
      <c r="J14" s="128" t="e">
        <f>(I6*0.0479)+(I3*0.1116)+(I10*0.2491)</f>
        <v>#DIV/0!</v>
      </c>
      <c r="K14" s="128" t="e">
        <f>(I6*0.0277*(1-0.171))+(I3*0.1457*(1-0.117))+(I10*(0.7982+0.019)*(1-0.0494))</f>
        <v>#DIV/0!</v>
      </c>
      <c r="L14" s="129" t="e">
        <f>(I6*0.644*S11)+(I3*2.22*S11)</f>
        <v>#DIV/0!</v>
      </c>
      <c r="M14" s="91"/>
      <c r="N14" s="338" t="s">
        <v>217</v>
      </c>
      <c r="O14" s="339"/>
      <c r="P14" s="340"/>
      <c r="Q14" s="91"/>
      <c r="R14" s="240" t="s">
        <v>197</v>
      </c>
      <c r="S14" s="177">
        <f>Overview!$O$11</f>
        <v>0</v>
      </c>
    </row>
    <row r="15" spans="1:19" x14ac:dyDescent="0.25">
      <c r="A15" s="228">
        <v>911.1</v>
      </c>
      <c r="B15" s="227" t="s">
        <v>176</v>
      </c>
      <c r="C15" s="227" t="s">
        <v>177</v>
      </c>
      <c r="D15" s="212"/>
      <c r="E15" s="213"/>
      <c r="F15" s="103">
        <f t="shared" si="0"/>
        <v>0</v>
      </c>
      <c r="G15" s="104">
        <f t="shared" si="1"/>
        <v>0</v>
      </c>
      <c r="I15" s="127" t="s">
        <v>198</v>
      </c>
      <c r="J15" s="128" t="e">
        <f>SQRT((0.0479*K6)^2+(0.1116*K3)^2+(0.2491*K10)^2)</f>
        <v>#DIV/0!</v>
      </c>
      <c r="K15" s="128" t="e">
        <f>SQRT((0.0277*(1-0.171)*K6)^2+(I6*0.0277*0.013)^2+(0.1457*(1-0.117)*K3)^2+(I3*0.1457*0.011)^2+(0.801*(1-0.0494)*K10)^2+(I10*0.801*0.007)^2)</f>
        <v>#DIV/0!</v>
      </c>
      <c r="L15" s="132" t="e">
        <f>IF(L14=0,0,(SQRT((K6*0.644)^2+(K3*2.22)^2)*S11))</f>
        <v>#DIV/0!</v>
      </c>
      <c r="M15" s="91"/>
      <c r="N15" s="219" t="e">
        <f>D9/(D6+D8+D11+D15+D16)</f>
        <v>#DIV/0!</v>
      </c>
      <c r="O15" s="123" t="s">
        <v>164</v>
      </c>
      <c r="P15" s="220" t="e">
        <f>SQRT((E9^2/(D6+D8+D11+D15+D16)^2)+(D9^2*(E6^2+E8^2+E11^2+E15^2+E16^2)/(D6+D8+D11+D15+D16)^4))</f>
        <v>#DIV/0!</v>
      </c>
      <c r="Q15" s="91"/>
      <c r="R15" s="91"/>
      <c r="S15" s="109"/>
    </row>
    <row r="16" spans="1:19" x14ac:dyDescent="0.25">
      <c r="A16" s="226">
        <v>968.93</v>
      </c>
      <c r="B16" s="227" t="s">
        <v>176</v>
      </c>
      <c r="C16" s="227" t="s">
        <v>177</v>
      </c>
      <c r="D16" s="212"/>
      <c r="E16" s="213"/>
      <c r="F16" s="103">
        <f t="shared" si="0"/>
        <v>0</v>
      </c>
      <c r="G16" s="104">
        <f t="shared" si="1"/>
        <v>0</v>
      </c>
      <c r="I16" s="127" t="s">
        <v>199</v>
      </c>
      <c r="J16" s="128" t="e">
        <f>J14/(1+1.14*N4)</f>
        <v>#DIV/0!</v>
      </c>
      <c r="K16" s="128" t="e">
        <f>K14/(1+1.25*N4)</f>
        <v>#DIV/0!</v>
      </c>
      <c r="L16" s="129" t="e">
        <f>L14/(1+1.5*N4)</f>
        <v>#DIV/0!</v>
      </c>
      <c r="M16" s="91"/>
      <c r="N16" s="262" t="s">
        <v>200</v>
      </c>
      <c r="O16" s="262"/>
      <c r="P16" s="262"/>
      <c r="Q16" s="133"/>
      <c r="R16" s="341" t="s">
        <v>201</v>
      </c>
      <c r="S16" s="342"/>
    </row>
    <row r="17" spans="1:19" ht="15.75" thickBot="1" x14ac:dyDescent="0.3">
      <c r="A17" s="230">
        <v>1120.1600000000001</v>
      </c>
      <c r="B17" s="225" t="s">
        <v>195</v>
      </c>
      <c r="C17" s="225" t="s">
        <v>168</v>
      </c>
      <c r="D17" s="212"/>
      <c r="E17" s="213"/>
      <c r="F17" s="103">
        <f t="shared" si="0"/>
        <v>0</v>
      </c>
      <c r="G17" s="104">
        <f t="shared" si="1"/>
        <v>0</v>
      </c>
      <c r="I17" s="134" t="s">
        <v>202</v>
      </c>
      <c r="J17" s="135" t="e">
        <f>SQRT(((J15/(1+1.14*N4))^2+((J14*1.14*P4)/(1+1.14*N4)^2)^2))</f>
        <v>#DIV/0!</v>
      </c>
      <c r="K17" s="135" t="e">
        <f>SQRT((K15/(1+1.25*N4))^2+((K14*1.25*P4)/(1+1.25*N4)^2)^2)</f>
        <v>#DIV/0!</v>
      </c>
      <c r="L17" s="136" t="e">
        <f>SQRT((L15/(1+1.5*N4))^2+((L14*1.5*P4)/(1+1.5*N4)^2)^2)</f>
        <v>#DIV/0!</v>
      </c>
      <c r="M17" s="91"/>
      <c r="N17" s="137" t="e">
        <f>J16+K16+L16+N2+N10</f>
        <v>#DIV/0!</v>
      </c>
      <c r="O17" s="94" t="s">
        <v>164</v>
      </c>
      <c r="P17" s="138" t="e">
        <f>SQRT(J17^2+K17^2+L17^2+P2^2+P10^2)</f>
        <v>#DIV/0!</v>
      </c>
      <c r="Q17" s="139"/>
      <c r="R17" s="241" t="s">
        <v>203</v>
      </c>
      <c r="S17" s="242" t="s">
        <v>204</v>
      </c>
    </row>
    <row r="18" spans="1:19" x14ac:dyDescent="0.25">
      <c r="A18" s="231">
        <v>1460.91</v>
      </c>
      <c r="B18" s="232" t="s">
        <v>205</v>
      </c>
      <c r="C18" s="232" t="s">
        <v>180</v>
      </c>
      <c r="D18" s="212"/>
      <c r="E18" s="213"/>
      <c r="F18" s="103">
        <f t="shared" si="0"/>
        <v>0</v>
      </c>
      <c r="G18" s="104">
        <f t="shared" si="1"/>
        <v>0</v>
      </c>
      <c r="I18" s="265" t="s">
        <v>206</v>
      </c>
      <c r="J18" s="265"/>
      <c r="K18" s="265"/>
      <c r="L18" s="265"/>
      <c r="M18" s="91"/>
      <c r="N18" s="266" t="s">
        <v>17</v>
      </c>
      <c r="O18" s="266"/>
      <c r="P18" s="266"/>
      <c r="Q18" s="139"/>
      <c r="R18" s="178">
        <f>Overview!$AN$11</f>
        <v>0</v>
      </c>
      <c r="S18" s="179">
        <f>Overview!$AO$11</f>
        <v>0</v>
      </c>
    </row>
    <row r="19" spans="1:19" ht="15.75" thickBot="1" x14ac:dyDescent="0.3">
      <c r="A19" s="230">
        <v>1764.83</v>
      </c>
      <c r="B19" s="225" t="s">
        <v>195</v>
      </c>
      <c r="C19" s="225" t="s">
        <v>168</v>
      </c>
      <c r="D19" s="212"/>
      <c r="E19" s="213"/>
      <c r="F19" s="103">
        <f t="shared" si="0"/>
        <v>0</v>
      </c>
      <c r="G19" s="104">
        <f t="shared" si="1"/>
        <v>0</v>
      </c>
      <c r="I19" s="91"/>
      <c r="J19" s="91"/>
      <c r="K19" s="91"/>
      <c r="L19" s="91"/>
      <c r="M19" s="91"/>
      <c r="N19" s="140" t="e">
        <f>N6*1000/N17</f>
        <v>#DIV/0!</v>
      </c>
      <c r="O19" s="141" t="s">
        <v>164</v>
      </c>
      <c r="P19" s="142" t="e">
        <f>N19*SQRT((P6/N6)^2+(P17/N17)^2)</f>
        <v>#DIV/0!</v>
      </c>
      <c r="Q19" s="139"/>
      <c r="R19" s="143"/>
      <c r="S19" s="144"/>
    </row>
    <row r="20" spans="1:19" ht="15.75" thickBot="1" x14ac:dyDescent="0.3">
      <c r="A20" s="226">
        <v>2615.8200000000002</v>
      </c>
      <c r="B20" s="229" t="s">
        <v>190</v>
      </c>
      <c r="C20" s="229" t="s">
        <v>177</v>
      </c>
      <c r="D20" s="214"/>
      <c r="E20" s="215"/>
      <c r="F20" s="145">
        <f t="shared" si="0"/>
        <v>0</v>
      </c>
      <c r="G20" s="146">
        <f t="shared" si="1"/>
        <v>0</v>
      </c>
      <c r="I20" s="254" t="s">
        <v>207</v>
      </c>
      <c r="J20" s="254"/>
      <c r="K20" s="254"/>
      <c r="L20" s="254"/>
      <c r="M20" s="91"/>
      <c r="N20" s="255" t="s">
        <v>230</v>
      </c>
      <c r="O20" s="255"/>
      <c r="P20" s="255"/>
      <c r="Q20" s="147"/>
      <c r="R20" s="221" t="str">
        <f>Overview!$AL$11</f>
        <v>Quartz</v>
      </c>
      <c r="S20" s="223">
        <f>Overview!$AP$45</f>
        <v>0</v>
      </c>
    </row>
    <row r="25" spans="1:19" x14ac:dyDescent="0.25">
      <c r="I25" s="45"/>
    </row>
    <row r="26" spans="1:19" x14ac:dyDescent="0.25">
      <c r="I26" s="171"/>
    </row>
    <row r="29" spans="1:19" x14ac:dyDescent="0.25">
      <c r="H29" s="216"/>
    </row>
    <row r="32" spans="1:19" x14ac:dyDescent="0.25">
      <c r="J32" s="171"/>
    </row>
  </sheetData>
  <sheetProtection sheet="1" objects="1" scenarios="1"/>
  <protectedRanges>
    <protectedRange sqref="B3:B20" name="Intervalo1"/>
  </protectedRanges>
  <mergeCells count="28">
    <mergeCell ref="B1:B2"/>
    <mergeCell ref="C1:C2"/>
    <mergeCell ref="F1:F2"/>
    <mergeCell ref="G1:G2"/>
    <mergeCell ref="I1:L1"/>
    <mergeCell ref="N1:P1"/>
    <mergeCell ref="R1:S1"/>
    <mergeCell ref="R2:S2"/>
    <mergeCell ref="N3:P3"/>
    <mergeCell ref="R3:S3"/>
    <mergeCell ref="I4:L4"/>
    <mergeCell ref="R4:S4"/>
    <mergeCell ref="N5:P5"/>
    <mergeCell ref="R5:S5"/>
    <mergeCell ref="R6:S6"/>
    <mergeCell ref="R16:S16"/>
    <mergeCell ref="I18:L18"/>
    <mergeCell ref="N18:P18"/>
    <mergeCell ref="I7:L7"/>
    <mergeCell ref="I11:L12"/>
    <mergeCell ref="I20:L20"/>
    <mergeCell ref="N20:P20"/>
    <mergeCell ref="N7:P7"/>
    <mergeCell ref="N9:P9"/>
    <mergeCell ref="N12:P12"/>
    <mergeCell ref="N11:P11"/>
    <mergeCell ref="N14:P14"/>
    <mergeCell ref="N16:P16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96D80FF1-1A8C-4E60-A450-15D0F001FAD5}">
          <x14:formula1>
            <xm:f>'Occult Data'!$O$1:$O$2</xm:f>
          </x14:formula1>
          <xm:sqref>B18</xm:sqref>
        </x14:dataValidation>
        <x14:dataValidation type="list" allowBlank="1" showInputMessage="1" showErrorMessage="1" xr:uid="{CF1292A4-5AC0-47E2-B9F5-781FFFED82D1}">
          <x14:formula1>
            <xm:f>'Occult Data'!$N$1:$N$2</xm:f>
          </x14:formula1>
          <xm:sqref>B3</xm:sqref>
        </x14:dataValidation>
        <x14:dataValidation type="list" allowBlank="1" showInputMessage="1" showErrorMessage="1" xr:uid="{B2AFBB5A-E15F-4FFB-BD60-4F1AB391E291}">
          <x14:formula1>
            <xm:f>'Occult Data'!$M$1:$M$2</xm:f>
          </x14:formula1>
          <xm:sqref>B4:B5</xm:sqref>
        </x14:dataValidation>
        <x14:dataValidation type="list" allowBlank="1" showInputMessage="1" showErrorMessage="1" xr:uid="{37B31D82-AE62-4294-A1B1-2314F8338BBD}">
          <x14:formula1>
            <xm:f>'Occult Data'!$L$1:$L$2</xm:f>
          </x14:formula1>
          <xm:sqref>B7</xm:sqref>
        </x14:dataValidation>
        <x14:dataValidation type="list" allowBlank="1" showInputMessage="1" showErrorMessage="1" xr:uid="{6C6A0F53-91DE-4E8C-AB84-820ADB89E385}">
          <x14:formula1>
            <xm:f>'Occult Data'!$K$1:$K$2</xm:f>
          </x14:formula1>
          <xm:sqref>B12 B10</xm:sqref>
        </x14:dataValidation>
        <x14:dataValidation type="list" allowBlank="1" showInputMessage="1" showErrorMessage="1" xr:uid="{3D3D7CE4-8E46-4A80-A1DA-C154F9D9AF72}">
          <x14:formula1>
            <xm:f>'Occult Data'!$J$1:$J$2</xm:f>
          </x14:formula1>
          <xm:sqref>B19 B17 B14</xm:sqref>
        </x14:dataValidation>
        <x14:dataValidation type="list" allowBlank="1" showInputMessage="1" showErrorMessage="1" xr:uid="{FFB6D64A-F74A-45BD-926A-31CE369856F9}">
          <x14:formula1>
            <xm:f>'Occult Data'!$I$1:$I$2</xm:f>
          </x14:formula1>
          <xm:sqref>B9</xm:sqref>
        </x14:dataValidation>
        <x14:dataValidation type="list" allowBlank="1" showInputMessage="1" showErrorMessage="1" xr:uid="{C8E5268C-4B07-4828-AA57-E1D31950C9C5}">
          <x14:formula1>
            <xm:f>'Occult Data'!$H$1:$H$2</xm:f>
          </x14:formula1>
          <xm:sqref>B6 B8 B11 B15:B16</xm:sqref>
        </x14:dataValidation>
        <x14:dataValidation type="list" allowBlank="1" showInputMessage="1" showErrorMessage="1" xr:uid="{5865EA88-80EA-42A9-A9F4-EA2E1B8F0723}">
          <x14:formula1>
            <xm:f>'Occult Data'!$G$1:$G$2</xm:f>
          </x14:formula1>
          <xm:sqref>B20 B13</xm:sqref>
        </x14:dataValidation>
      </x14:dataValidation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S32"/>
  <sheetViews>
    <sheetView zoomScaleNormal="100" workbookViewId="0">
      <selection activeCell="B3" sqref="B3:B20"/>
    </sheetView>
  </sheetViews>
  <sheetFormatPr defaultColWidth="11.5703125" defaultRowHeight="15" x14ac:dyDescent="0.25"/>
  <cols>
    <col min="1" max="1" width="9.28515625" customWidth="1"/>
    <col min="2" max="2" width="8.28515625" customWidth="1"/>
    <col min="3" max="3" width="6.85546875" customWidth="1"/>
    <col min="4" max="4" width="11.85546875" customWidth="1"/>
    <col min="5" max="5" width="13.140625" customWidth="1"/>
    <col min="6" max="6" width="10.85546875" customWidth="1"/>
    <col min="7" max="7" width="11.28515625" customWidth="1"/>
    <col min="8" max="8" width="3.140625" customWidth="1"/>
    <col min="9" max="9" width="15.28515625" customWidth="1"/>
    <col min="10" max="10" width="10.7109375" customWidth="1"/>
    <col min="11" max="11" width="13.140625" customWidth="1"/>
    <col min="13" max="13" width="3.140625" customWidth="1"/>
    <col min="14" max="14" width="11.7109375" customWidth="1"/>
    <col min="15" max="16" width="10" customWidth="1"/>
    <col min="17" max="17" width="3.140625" customWidth="1"/>
    <col min="18" max="18" width="14.28515625" customWidth="1"/>
    <col min="19" max="19" width="13.5703125" customWidth="1"/>
    <col min="20" max="64" width="8.7109375" customWidth="1"/>
  </cols>
  <sheetData>
    <row r="1" spans="1:19" ht="13.9" customHeight="1" x14ac:dyDescent="0.25">
      <c r="A1" s="233" t="s">
        <v>152</v>
      </c>
      <c r="B1" s="347" t="s">
        <v>153</v>
      </c>
      <c r="C1" s="347" t="s">
        <v>154</v>
      </c>
      <c r="D1" s="234" t="s">
        <v>155</v>
      </c>
      <c r="E1" s="235" t="s">
        <v>156</v>
      </c>
      <c r="F1" s="348" t="s">
        <v>157</v>
      </c>
      <c r="G1" s="349" t="s">
        <v>158</v>
      </c>
      <c r="H1" s="90"/>
      <c r="I1" s="343" t="s">
        <v>159</v>
      </c>
      <c r="J1" s="343"/>
      <c r="K1" s="343"/>
      <c r="L1" s="343"/>
      <c r="M1" s="91"/>
      <c r="N1" s="343" t="s">
        <v>160</v>
      </c>
      <c r="O1" s="343"/>
      <c r="P1" s="343"/>
      <c r="Q1" s="91"/>
      <c r="R1" s="274" t="s">
        <v>161</v>
      </c>
      <c r="S1" s="274"/>
    </row>
    <row r="2" spans="1:19" ht="15.75" thickBot="1" x14ac:dyDescent="0.3">
      <c r="A2" s="233" t="s">
        <v>162</v>
      </c>
      <c r="B2" s="347"/>
      <c r="C2" s="347"/>
      <c r="D2" s="236" t="s">
        <v>163</v>
      </c>
      <c r="E2" s="237" t="s">
        <v>163</v>
      </c>
      <c r="F2" s="348"/>
      <c r="G2" s="349"/>
      <c r="H2" s="92"/>
      <c r="I2" s="93" t="e">
        <f>SUM(G3,G4,G5,G7,G10,G12,G14,G17,G19)/SUM(F3,F4,F5,F7,F10,F12,F14,F17,F19)</f>
        <v>#DIV/0!</v>
      </c>
      <c r="J2" s="94" t="s">
        <v>164</v>
      </c>
      <c r="K2" s="95" t="e">
        <f>SQRT(1/SUM(F3,F4,F5,F7,F10,F12,F14,F17,F19))</f>
        <v>#DIV/0!</v>
      </c>
      <c r="L2" s="96" t="s">
        <v>165</v>
      </c>
      <c r="M2" s="91"/>
      <c r="N2" s="172">
        <f>Overview!$AA$11</f>
        <v>0.19504856112476671</v>
      </c>
      <c r="O2" s="173" t="s">
        <v>164</v>
      </c>
      <c r="P2" s="174" t="e">
        <f>Overview!$AB$11</f>
        <v>#DIV/0!</v>
      </c>
      <c r="Q2" s="91"/>
      <c r="R2" s="270" t="s">
        <v>166</v>
      </c>
      <c r="S2" s="270"/>
    </row>
    <row r="3" spans="1:19" ht="17.25" x14ac:dyDescent="0.25">
      <c r="A3" s="224">
        <v>46.5</v>
      </c>
      <c r="B3" s="225" t="s">
        <v>167</v>
      </c>
      <c r="C3" s="225" t="s">
        <v>168</v>
      </c>
      <c r="D3" s="212"/>
      <c r="E3" s="213"/>
      <c r="F3" s="97">
        <f t="shared" ref="F3:F20" si="0">IF(B3="-",0,IF(E3&lt;&gt;0,1/E3^2,0))</f>
        <v>0</v>
      </c>
      <c r="G3" s="98">
        <f>IF(D3&lt;&gt;0,D3*F3,0)</f>
        <v>0</v>
      </c>
      <c r="I3" s="99" t="e">
        <f>I2*27/0.33</f>
        <v>#DIV/0!</v>
      </c>
      <c r="J3" s="100" t="s">
        <v>164</v>
      </c>
      <c r="K3" s="101" t="e">
        <f>K2*27/0.33</f>
        <v>#DIV/0!</v>
      </c>
      <c r="L3" s="102" t="s">
        <v>169</v>
      </c>
      <c r="M3" s="91"/>
      <c r="N3" s="346" t="s">
        <v>170</v>
      </c>
      <c r="O3" s="346"/>
      <c r="P3" s="346"/>
      <c r="Q3" s="91"/>
      <c r="R3" s="272" t="s">
        <v>171</v>
      </c>
      <c r="S3" s="272"/>
    </row>
    <row r="4" spans="1:19" x14ac:dyDescent="0.25">
      <c r="A4" s="224">
        <v>63.29</v>
      </c>
      <c r="B4" s="225" t="s">
        <v>172</v>
      </c>
      <c r="C4" s="225" t="s">
        <v>168</v>
      </c>
      <c r="D4" s="212"/>
      <c r="E4" s="213"/>
      <c r="F4" s="103">
        <f t="shared" si="0"/>
        <v>0</v>
      </c>
      <c r="G4" s="104">
        <f>IF(D4&lt;&gt;0,D4*F4,0)</f>
        <v>0</v>
      </c>
      <c r="I4" s="343" t="s">
        <v>173</v>
      </c>
      <c r="J4" s="343"/>
      <c r="K4" s="343"/>
      <c r="L4" s="343"/>
      <c r="M4" s="91"/>
      <c r="N4" s="172" t="e">
        <f>Overview!$AG$11</f>
        <v>#DIV/0!</v>
      </c>
      <c r="O4" s="173" t="s">
        <v>164</v>
      </c>
      <c r="P4" s="174">
        <f>0.1</f>
        <v>0.1</v>
      </c>
      <c r="Q4" s="91"/>
      <c r="R4" s="270" t="s">
        <v>174</v>
      </c>
      <c r="S4" s="270"/>
    </row>
    <row r="5" spans="1:19" x14ac:dyDescent="0.25">
      <c r="A5" s="230">
        <v>93.31</v>
      </c>
      <c r="B5" s="225" t="s">
        <v>172</v>
      </c>
      <c r="C5" s="225" t="s">
        <v>168</v>
      </c>
      <c r="D5" s="212"/>
      <c r="E5" s="213"/>
      <c r="F5" s="103">
        <f t="shared" si="0"/>
        <v>0</v>
      </c>
      <c r="G5" s="104">
        <f t="shared" ref="G5:G20" si="1">IF(D5&lt;&gt;0,D5*F5,0)</f>
        <v>0</v>
      </c>
      <c r="I5" s="93" t="e">
        <f>SUM(G6,G8,G9,G11,G15,G13,G16,G20)/SUM(F6,F8,F9,F11,F13,F15,F16,F20)</f>
        <v>#DIV/0!</v>
      </c>
      <c r="J5" s="94" t="s">
        <v>164</v>
      </c>
      <c r="K5" s="95" t="e">
        <f>SQRT(1/SUM(F6,F8,F9,F11,F13,F15,F16,F20))</f>
        <v>#DIV/0!</v>
      </c>
      <c r="L5" s="96" t="s">
        <v>165</v>
      </c>
      <c r="M5" s="91"/>
      <c r="N5" s="346" t="s">
        <v>13</v>
      </c>
      <c r="O5" s="346"/>
      <c r="P5" s="346"/>
      <c r="Q5" s="91"/>
      <c r="R5" s="272" t="s">
        <v>175</v>
      </c>
      <c r="S5" s="272"/>
    </row>
    <row r="6" spans="1:19" x14ac:dyDescent="0.25">
      <c r="A6" s="226">
        <v>128.72</v>
      </c>
      <c r="B6" s="227" t="s">
        <v>176</v>
      </c>
      <c r="C6" s="227" t="s">
        <v>177</v>
      </c>
      <c r="D6" s="212"/>
      <c r="E6" s="213"/>
      <c r="F6" s="103">
        <f t="shared" si="0"/>
        <v>0</v>
      </c>
      <c r="G6" s="104">
        <f t="shared" si="1"/>
        <v>0</v>
      </c>
      <c r="I6" s="105" t="e">
        <f>I5*27/0.11</f>
        <v>#DIV/0!</v>
      </c>
      <c r="J6" s="106" t="s">
        <v>164</v>
      </c>
      <c r="K6" s="107" t="e">
        <f>K5*27/0.11</f>
        <v>#DIV/0!</v>
      </c>
      <c r="L6" s="108" t="s">
        <v>169</v>
      </c>
      <c r="M6" s="91"/>
      <c r="N6" s="172">
        <f>Overview!$D$11</f>
        <v>0</v>
      </c>
      <c r="O6" s="173" t="s">
        <v>164</v>
      </c>
      <c r="P6" s="174">
        <f>Overview!$E$11</f>
        <v>0</v>
      </c>
      <c r="Q6" s="91"/>
      <c r="R6" s="273" t="s">
        <v>178</v>
      </c>
      <c r="S6" s="273"/>
    </row>
    <row r="7" spans="1:19" x14ac:dyDescent="0.25">
      <c r="A7" s="230">
        <v>185.76</v>
      </c>
      <c r="B7" s="225" t="s">
        <v>179</v>
      </c>
      <c r="C7" s="225" t="s">
        <v>168</v>
      </c>
      <c r="D7" s="212"/>
      <c r="E7" s="213"/>
      <c r="F7" s="103">
        <f t="shared" si="0"/>
        <v>0</v>
      </c>
      <c r="G7" s="104">
        <f t="shared" si="1"/>
        <v>0</v>
      </c>
      <c r="I7" s="343" t="s">
        <v>180</v>
      </c>
      <c r="J7" s="343"/>
      <c r="K7" s="343"/>
      <c r="L7" s="343"/>
      <c r="M7" s="91"/>
      <c r="N7" s="335" t="s">
        <v>181</v>
      </c>
      <c r="O7" s="336"/>
      <c r="P7" s="337"/>
      <c r="Q7" s="91"/>
      <c r="R7" s="91"/>
      <c r="S7" s="109"/>
    </row>
    <row r="8" spans="1:19" ht="15" customHeight="1" x14ac:dyDescent="0.25">
      <c r="A8" s="226">
        <v>209.42</v>
      </c>
      <c r="B8" s="227" t="s">
        <v>176</v>
      </c>
      <c r="C8" s="227" t="s">
        <v>177</v>
      </c>
      <c r="D8" s="212"/>
      <c r="E8" s="213"/>
      <c r="F8" s="103">
        <f t="shared" si="0"/>
        <v>0</v>
      </c>
      <c r="G8" s="104">
        <f t="shared" si="1"/>
        <v>0</v>
      </c>
      <c r="I8" s="110">
        <f>D18</f>
        <v>0</v>
      </c>
      <c r="J8" s="94" t="s">
        <v>164</v>
      </c>
      <c r="K8" s="94">
        <f>E18</f>
        <v>0</v>
      </c>
      <c r="L8" s="111" t="s">
        <v>165</v>
      </c>
      <c r="M8" s="91"/>
      <c r="N8" s="113" t="e">
        <f>(((0.99685704+-0.23958774*LN(R18)+0.014597508*LN(R18)^2)/(1+-0.24153011*LN(R18)+0.015221787*LN(R18)^2))+((0.99685704+-0.23958774*LN(S18)+0.014597508*LN(S18)^2)/(1+-0.24153011*LN(S18)+0.015221787*LN(S18)^2)))/2</f>
        <v>#NUM!</v>
      </c>
      <c r="O8" s="114" t="s">
        <v>164</v>
      </c>
      <c r="P8" s="115" t="e">
        <f>N8*0.05</f>
        <v>#NUM!</v>
      </c>
      <c r="Q8" s="91"/>
      <c r="R8" s="217" t="s">
        <v>189</v>
      </c>
      <c r="S8" s="218" t="s">
        <v>215</v>
      </c>
    </row>
    <row r="9" spans="1:19" x14ac:dyDescent="0.25">
      <c r="A9" s="228">
        <v>238.71</v>
      </c>
      <c r="B9" s="227" t="s">
        <v>183</v>
      </c>
      <c r="C9" s="227" t="s">
        <v>177</v>
      </c>
      <c r="D9" s="212"/>
      <c r="E9" s="213"/>
      <c r="F9" s="103">
        <f t="shared" si="0"/>
        <v>0</v>
      </c>
      <c r="G9" s="104">
        <f t="shared" si="1"/>
        <v>0</v>
      </c>
      <c r="I9" s="112">
        <f>I8*27*1224</f>
        <v>0</v>
      </c>
      <c r="J9" s="107" t="s">
        <v>164</v>
      </c>
      <c r="K9" s="107">
        <f>K8*27*1224</f>
        <v>0</v>
      </c>
      <c r="L9" s="108" t="s">
        <v>169</v>
      </c>
      <c r="M9" s="91"/>
      <c r="N9" s="335" t="s">
        <v>187</v>
      </c>
      <c r="O9" s="336"/>
      <c r="P9" s="337"/>
      <c r="Q9" s="91"/>
      <c r="R9" s="116" t="s">
        <v>184</v>
      </c>
      <c r="S9" s="117">
        <v>0.03</v>
      </c>
    </row>
    <row r="10" spans="1:19" x14ac:dyDescent="0.25">
      <c r="A10" s="224">
        <v>295.10000000000002</v>
      </c>
      <c r="B10" s="225" t="s">
        <v>185</v>
      </c>
      <c r="C10" s="225" t="s">
        <v>168</v>
      </c>
      <c r="D10" s="212"/>
      <c r="E10" s="213"/>
      <c r="F10" s="103">
        <f t="shared" si="0"/>
        <v>0</v>
      </c>
      <c r="G10" s="104">
        <f t="shared" si="1"/>
        <v>0</v>
      </c>
      <c r="I10" s="118">
        <f>I9*100/1000000</f>
        <v>0</v>
      </c>
      <c r="J10" s="119" t="s">
        <v>164</v>
      </c>
      <c r="K10" s="119">
        <f>K9*100/1000000</f>
        <v>0</v>
      </c>
      <c r="L10" s="108" t="s">
        <v>186</v>
      </c>
      <c r="M10" s="91"/>
      <c r="N10" s="122">
        <f>IF(S20="on",IF(R20="Feldspar",12.5*0.7982*(1-((((0.99685704+-0.23958774*LN(R18)+0.014597508*LN(R18)^2)/(1+-0.24153011*LN(R18)+0.015221787*LN(R18)^2))+((0.99685704+-0.23958774*LN(S18)+0.014597508*LN(S18)^2)/(1+-0.24153011*LN(S18)+0.015221787*LN(S18)^2)))/2)),0.01),0)</f>
        <v>0</v>
      </c>
      <c r="O10" s="123" t="s">
        <v>164</v>
      </c>
      <c r="P10" s="121">
        <f>IF(S20="on",IF(R20="Feldspar",N10*SQRT((0.12/12.5)^2+(0.039/0.7982)^2 + (P8/(N8))^2),0.002),0)</f>
        <v>0</v>
      </c>
      <c r="Q10" s="91"/>
      <c r="R10" s="120" t="s">
        <v>188</v>
      </c>
      <c r="S10" s="121">
        <v>0.04</v>
      </c>
    </row>
    <row r="11" spans="1:19" x14ac:dyDescent="0.25">
      <c r="A11" s="226">
        <v>338.21</v>
      </c>
      <c r="B11" s="227" t="s">
        <v>176</v>
      </c>
      <c r="C11" s="227" t="s">
        <v>177</v>
      </c>
      <c r="D11" s="212"/>
      <c r="E11" s="213"/>
      <c r="F11" s="103">
        <f t="shared" si="0"/>
        <v>0</v>
      </c>
      <c r="G11" s="104">
        <f t="shared" si="1"/>
        <v>0</v>
      </c>
      <c r="I11" s="344" t="s">
        <v>52</v>
      </c>
      <c r="J11" s="344"/>
      <c r="K11" s="344"/>
      <c r="L11" s="345"/>
      <c r="M11" s="91"/>
      <c r="N11" s="280" t="s">
        <v>214</v>
      </c>
      <c r="O11" s="281"/>
      <c r="P11" s="282"/>
      <c r="Q11" s="91"/>
      <c r="R11" s="238" t="s">
        <v>189</v>
      </c>
      <c r="S11" s="175">
        <f>IF(Overview!AM11="silt",IF(Overview!K11="lin",0.03,IF(Overview!K11="exp",0.04,"missing info")),0)</f>
        <v>0</v>
      </c>
    </row>
    <row r="12" spans="1:19" x14ac:dyDescent="0.25">
      <c r="A12" s="224">
        <v>351.85</v>
      </c>
      <c r="B12" s="225" t="s">
        <v>185</v>
      </c>
      <c r="C12" s="225" t="s">
        <v>168</v>
      </c>
      <c r="D12" s="212"/>
      <c r="E12" s="213"/>
      <c r="F12" s="103">
        <f t="shared" si="0"/>
        <v>0</v>
      </c>
      <c r="G12" s="104">
        <f t="shared" si="1"/>
        <v>0</v>
      </c>
      <c r="I12" s="344"/>
      <c r="J12" s="344"/>
      <c r="K12" s="344"/>
      <c r="L12" s="345"/>
      <c r="M12" s="91"/>
      <c r="N12" s="335" t="s">
        <v>216</v>
      </c>
      <c r="O12" s="336"/>
      <c r="P12" s="337"/>
      <c r="Q12" s="91"/>
      <c r="R12" s="91"/>
      <c r="S12" s="109"/>
    </row>
    <row r="13" spans="1:19" x14ac:dyDescent="0.25">
      <c r="A13" s="228">
        <v>583.17999999999995</v>
      </c>
      <c r="B13" s="229" t="s">
        <v>190</v>
      </c>
      <c r="C13" s="227" t="s">
        <v>177</v>
      </c>
      <c r="D13" s="212"/>
      <c r="E13" s="213"/>
      <c r="F13" s="103">
        <f t="shared" si="0"/>
        <v>0</v>
      </c>
      <c r="G13" s="104">
        <f t="shared" si="1"/>
        <v>0</v>
      </c>
      <c r="I13" s="124"/>
      <c r="J13" s="125" t="s">
        <v>191</v>
      </c>
      <c r="K13" s="125" t="s">
        <v>192</v>
      </c>
      <c r="L13" s="126" t="s">
        <v>193</v>
      </c>
      <c r="M13" s="91"/>
      <c r="N13" s="130" t="e">
        <f>D7/(D4+D5)</f>
        <v>#DIV/0!</v>
      </c>
      <c r="O13" s="123" t="s">
        <v>164</v>
      </c>
      <c r="P13" s="131" t="e">
        <f>SQRT((E7^2/(D4+D5)^2)+(D7^2*(E4^2+E5^2)/(D4+D5)^4))</f>
        <v>#DIV/0!</v>
      </c>
      <c r="Q13" s="91"/>
      <c r="R13" s="239" t="s">
        <v>194</v>
      </c>
      <c r="S13" s="176">
        <f>Overview!$N$11</f>
        <v>0</v>
      </c>
    </row>
    <row r="14" spans="1:19" x14ac:dyDescent="0.25">
      <c r="A14" s="224">
        <v>609.22</v>
      </c>
      <c r="B14" s="225" t="s">
        <v>195</v>
      </c>
      <c r="C14" s="225" t="s">
        <v>168</v>
      </c>
      <c r="D14" s="212"/>
      <c r="E14" s="213"/>
      <c r="F14" s="103">
        <f t="shared" si="0"/>
        <v>0</v>
      </c>
      <c r="G14" s="104">
        <f t="shared" si="1"/>
        <v>0</v>
      </c>
      <c r="I14" s="127" t="s">
        <v>196</v>
      </c>
      <c r="J14" s="128" t="e">
        <f>(I6*0.0479)+(I3*0.1116)+(I10*0.2491)</f>
        <v>#DIV/0!</v>
      </c>
      <c r="K14" s="128" t="e">
        <f>(I6*0.0277*(1-0.171))+(I3*0.1457*(1-0.117))+(I10*(0.7982+0.019)*(1-0.0494))</f>
        <v>#DIV/0!</v>
      </c>
      <c r="L14" s="129" t="e">
        <f>(I6*0.644*S11)+(I3*2.22*S11)</f>
        <v>#DIV/0!</v>
      </c>
      <c r="M14" s="91"/>
      <c r="N14" s="338" t="s">
        <v>217</v>
      </c>
      <c r="O14" s="339"/>
      <c r="P14" s="340"/>
      <c r="Q14" s="91"/>
      <c r="R14" s="240" t="s">
        <v>197</v>
      </c>
      <c r="S14" s="177">
        <f>Overview!$O$11</f>
        <v>0</v>
      </c>
    </row>
    <row r="15" spans="1:19" x14ac:dyDescent="0.25">
      <c r="A15" s="228">
        <v>911.1</v>
      </c>
      <c r="B15" s="227" t="s">
        <v>176</v>
      </c>
      <c r="C15" s="227" t="s">
        <v>177</v>
      </c>
      <c r="D15" s="212"/>
      <c r="E15" s="213"/>
      <c r="F15" s="103">
        <f t="shared" si="0"/>
        <v>0</v>
      </c>
      <c r="G15" s="104">
        <f t="shared" si="1"/>
        <v>0</v>
      </c>
      <c r="I15" s="127" t="s">
        <v>198</v>
      </c>
      <c r="J15" s="128" t="e">
        <f>SQRT((0.0479*K6)^2+(0.1116*K3)^2+(0.2491*K10)^2)</f>
        <v>#DIV/0!</v>
      </c>
      <c r="K15" s="128" t="e">
        <f>SQRT((0.0277*(1-0.171)*K6)^2+(I6*0.0277*0.013)^2+(0.1457*(1-0.117)*K3)^2+(I3*0.1457*0.011)^2+(0.801*(1-0.0494)*K10)^2+(I10*0.801*0.007)^2)</f>
        <v>#DIV/0!</v>
      </c>
      <c r="L15" s="132" t="e">
        <f>IF(L14=0,0,(SQRT((K6*0.644)^2+(K3*2.22)^2)*S11))</f>
        <v>#DIV/0!</v>
      </c>
      <c r="M15" s="91"/>
      <c r="N15" s="219" t="e">
        <f>D9/(D6+D8+D11+D15+D16)</f>
        <v>#DIV/0!</v>
      </c>
      <c r="O15" s="123" t="s">
        <v>164</v>
      </c>
      <c r="P15" s="220" t="e">
        <f>SQRT((E9^2/(D6+D8+D11+D15+D16)^2)+(D9^2*(E6^2+E8^2+E11^2+E15^2+E16^2)/(D6+D8+D11+D15+D16)^4))</f>
        <v>#DIV/0!</v>
      </c>
      <c r="Q15" s="91"/>
      <c r="R15" s="91"/>
      <c r="S15" s="109"/>
    </row>
    <row r="16" spans="1:19" x14ac:dyDescent="0.25">
      <c r="A16" s="226">
        <v>968.93</v>
      </c>
      <c r="B16" s="227" t="s">
        <v>176</v>
      </c>
      <c r="C16" s="227" t="s">
        <v>177</v>
      </c>
      <c r="D16" s="212"/>
      <c r="E16" s="213"/>
      <c r="F16" s="103">
        <f t="shared" si="0"/>
        <v>0</v>
      </c>
      <c r="G16" s="104">
        <f t="shared" si="1"/>
        <v>0</v>
      </c>
      <c r="I16" s="127" t="s">
        <v>199</v>
      </c>
      <c r="J16" s="128" t="e">
        <f>J14/(1+1.14*N4)</f>
        <v>#DIV/0!</v>
      </c>
      <c r="K16" s="128" t="e">
        <f>K14/(1+1.25*N4)</f>
        <v>#DIV/0!</v>
      </c>
      <c r="L16" s="129" t="e">
        <f>L14/(1+1.5*N4)</f>
        <v>#DIV/0!</v>
      </c>
      <c r="M16" s="91"/>
      <c r="N16" s="262" t="s">
        <v>200</v>
      </c>
      <c r="O16" s="262"/>
      <c r="P16" s="262"/>
      <c r="Q16" s="133"/>
      <c r="R16" s="341" t="s">
        <v>201</v>
      </c>
      <c r="S16" s="342"/>
    </row>
    <row r="17" spans="1:19" ht="15.75" thickBot="1" x14ac:dyDescent="0.3">
      <c r="A17" s="230">
        <v>1120.1600000000001</v>
      </c>
      <c r="B17" s="225" t="s">
        <v>195</v>
      </c>
      <c r="C17" s="225" t="s">
        <v>168</v>
      </c>
      <c r="D17" s="212"/>
      <c r="E17" s="213"/>
      <c r="F17" s="103">
        <f t="shared" si="0"/>
        <v>0</v>
      </c>
      <c r="G17" s="104">
        <f t="shared" si="1"/>
        <v>0</v>
      </c>
      <c r="I17" s="134" t="s">
        <v>202</v>
      </c>
      <c r="J17" s="135" t="e">
        <f>SQRT(((J15/(1+1.14*N4))^2+((J14*1.14*P4)/(1+1.14*N4)^2)^2))</f>
        <v>#DIV/0!</v>
      </c>
      <c r="K17" s="135" t="e">
        <f>SQRT((K15/(1+1.25*N4))^2+((K14*1.25*P4)/(1+1.25*N4)^2)^2)</f>
        <v>#DIV/0!</v>
      </c>
      <c r="L17" s="136" t="e">
        <f>SQRT((L15/(1+1.5*N4))^2+((L14*1.5*P4)/(1+1.5*N4)^2)^2)</f>
        <v>#DIV/0!</v>
      </c>
      <c r="M17" s="91"/>
      <c r="N17" s="137" t="e">
        <f>J16+K16+L16+N2+N10</f>
        <v>#DIV/0!</v>
      </c>
      <c r="O17" s="94" t="s">
        <v>164</v>
      </c>
      <c r="P17" s="138" t="e">
        <f>SQRT(J17^2+K17^2+L17^2+P2^2+P10^2)</f>
        <v>#DIV/0!</v>
      </c>
      <c r="Q17" s="139"/>
      <c r="R17" s="241" t="s">
        <v>203</v>
      </c>
      <c r="S17" s="242" t="s">
        <v>204</v>
      </c>
    </row>
    <row r="18" spans="1:19" x14ac:dyDescent="0.25">
      <c r="A18" s="231">
        <v>1460.91</v>
      </c>
      <c r="B18" s="232" t="s">
        <v>205</v>
      </c>
      <c r="C18" s="232" t="s">
        <v>180</v>
      </c>
      <c r="D18" s="212"/>
      <c r="E18" s="213"/>
      <c r="F18" s="103">
        <f t="shared" si="0"/>
        <v>0</v>
      </c>
      <c r="G18" s="104">
        <f t="shared" si="1"/>
        <v>0</v>
      </c>
      <c r="I18" s="265" t="s">
        <v>206</v>
      </c>
      <c r="J18" s="265"/>
      <c r="K18" s="265"/>
      <c r="L18" s="265"/>
      <c r="M18" s="91"/>
      <c r="N18" s="266" t="s">
        <v>17</v>
      </c>
      <c r="O18" s="266"/>
      <c r="P18" s="266"/>
      <c r="Q18" s="139"/>
      <c r="R18" s="178">
        <f>Overview!$AN$11</f>
        <v>0</v>
      </c>
      <c r="S18" s="179">
        <f>Overview!$AO$11</f>
        <v>0</v>
      </c>
    </row>
    <row r="19" spans="1:19" ht="15.75" thickBot="1" x14ac:dyDescent="0.3">
      <c r="A19" s="230">
        <v>1764.83</v>
      </c>
      <c r="B19" s="225" t="s">
        <v>195</v>
      </c>
      <c r="C19" s="225" t="s">
        <v>168</v>
      </c>
      <c r="D19" s="212"/>
      <c r="E19" s="213"/>
      <c r="F19" s="103">
        <f t="shared" si="0"/>
        <v>0</v>
      </c>
      <c r="G19" s="104">
        <f t="shared" si="1"/>
        <v>0</v>
      </c>
      <c r="I19" s="91"/>
      <c r="J19" s="91"/>
      <c r="K19" s="91"/>
      <c r="L19" s="91"/>
      <c r="M19" s="91"/>
      <c r="N19" s="140" t="e">
        <f>N6*1000/N17</f>
        <v>#DIV/0!</v>
      </c>
      <c r="O19" s="141" t="s">
        <v>164</v>
      </c>
      <c r="P19" s="142" t="e">
        <f>N19*SQRT((P6/N6)^2+(P17/N17)^2)</f>
        <v>#DIV/0!</v>
      </c>
      <c r="Q19" s="139"/>
      <c r="R19" s="143"/>
      <c r="S19" s="144"/>
    </row>
    <row r="20" spans="1:19" ht="15.75" thickBot="1" x14ac:dyDescent="0.3">
      <c r="A20" s="226">
        <v>2615.8200000000002</v>
      </c>
      <c r="B20" s="229" t="s">
        <v>190</v>
      </c>
      <c r="C20" s="229" t="s">
        <v>177</v>
      </c>
      <c r="D20" s="214"/>
      <c r="E20" s="215"/>
      <c r="F20" s="145">
        <f t="shared" si="0"/>
        <v>0</v>
      </c>
      <c r="G20" s="146">
        <f t="shared" si="1"/>
        <v>0</v>
      </c>
      <c r="I20" s="254" t="s">
        <v>207</v>
      </c>
      <c r="J20" s="254"/>
      <c r="K20" s="254"/>
      <c r="L20" s="254"/>
      <c r="M20" s="91"/>
      <c r="N20" s="255" t="s">
        <v>230</v>
      </c>
      <c r="O20" s="255"/>
      <c r="P20" s="255"/>
      <c r="Q20" s="147"/>
      <c r="R20" s="221" t="str">
        <f>Overview!$AL$11</f>
        <v>Quartz</v>
      </c>
      <c r="S20" s="223">
        <f>Overview!$AP$46</f>
        <v>0</v>
      </c>
    </row>
    <row r="25" spans="1:19" x14ac:dyDescent="0.25">
      <c r="I25" s="45"/>
    </row>
    <row r="26" spans="1:19" x14ac:dyDescent="0.25">
      <c r="I26" s="171"/>
    </row>
    <row r="29" spans="1:19" x14ac:dyDescent="0.25">
      <c r="H29" s="216"/>
    </row>
    <row r="32" spans="1:19" x14ac:dyDescent="0.25">
      <c r="J32" s="171"/>
    </row>
  </sheetData>
  <sheetProtection sheet="1" objects="1" scenarios="1"/>
  <protectedRanges>
    <protectedRange sqref="B3:B20" name="Intervalo1"/>
  </protectedRanges>
  <mergeCells count="28">
    <mergeCell ref="B1:B2"/>
    <mergeCell ref="C1:C2"/>
    <mergeCell ref="F1:F2"/>
    <mergeCell ref="G1:G2"/>
    <mergeCell ref="I1:L1"/>
    <mergeCell ref="N1:P1"/>
    <mergeCell ref="R1:S1"/>
    <mergeCell ref="R2:S2"/>
    <mergeCell ref="N3:P3"/>
    <mergeCell ref="R3:S3"/>
    <mergeCell ref="I4:L4"/>
    <mergeCell ref="R4:S4"/>
    <mergeCell ref="N5:P5"/>
    <mergeCell ref="R5:S5"/>
    <mergeCell ref="R6:S6"/>
    <mergeCell ref="R16:S16"/>
    <mergeCell ref="I18:L18"/>
    <mergeCell ref="N18:P18"/>
    <mergeCell ref="I7:L7"/>
    <mergeCell ref="I11:L12"/>
    <mergeCell ref="I20:L20"/>
    <mergeCell ref="N20:P20"/>
    <mergeCell ref="N7:P7"/>
    <mergeCell ref="N9:P9"/>
    <mergeCell ref="N12:P12"/>
    <mergeCell ref="N11:P11"/>
    <mergeCell ref="N14:P14"/>
    <mergeCell ref="N16:P16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0DA43AAE-9AB1-40E0-A76E-8DE6EADA8446}">
          <x14:formula1>
            <xm:f>'Occult Data'!$O$1:$O$2</xm:f>
          </x14:formula1>
          <xm:sqref>B18</xm:sqref>
        </x14:dataValidation>
        <x14:dataValidation type="list" allowBlank="1" showInputMessage="1" showErrorMessage="1" xr:uid="{92F95AD8-102A-484F-B635-EC870A0FE6D1}">
          <x14:formula1>
            <xm:f>'Occult Data'!$N$1:$N$2</xm:f>
          </x14:formula1>
          <xm:sqref>B3</xm:sqref>
        </x14:dataValidation>
        <x14:dataValidation type="list" allowBlank="1" showInputMessage="1" showErrorMessage="1" xr:uid="{FE56CCFE-755A-4815-8332-89D5E82AF97E}">
          <x14:formula1>
            <xm:f>'Occult Data'!$M$1:$M$2</xm:f>
          </x14:formula1>
          <xm:sqref>B4:B5</xm:sqref>
        </x14:dataValidation>
        <x14:dataValidation type="list" allowBlank="1" showInputMessage="1" showErrorMessage="1" xr:uid="{43C86CCC-1955-4470-8E5F-5C3958BA1736}">
          <x14:formula1>
            <xm:f>'Occult Data'!$L$1:$L$2</xm:f>
          </x14:formula1>
          <xm:sqref>B7</xm:sqref>
        </x14:dataValidation>
        <x14:dataValidation type="list" allowBlank="1" showInputMessage="1" showErrorMessage="1" xr:uid="{E7935FC8-D8D1-418E-B608-C24A08EA302E}">
          <x14:formula1>
            <xm:f>'Occult Data'!$K$1:$K$2</xm:f>
          </x14:formula1>
          <xm:sqref>B12 B10</xm:sqref>
        </x14:dataValidation>
        <x14:dataValidation type="list" allowBlank="1" showInputMessage="1" showErrorMessage="1" xr:uid="{02D19C46-A270-4A59-BCBC-257D0E1C81A4}">
          <x14:formula1>
            <xm:f>'Occult Data'!$J$1:$J$2</xm:f>
          </x14:formula1>
          <xm:sqref>B19 B17 B14</xm:sqref>
        </x14:dataValidation>
        <x14:dataValidation type="list" allowBlank="1" showInputMessage="1" showErrorMessage="1" xr:uid="{CABF3531-DC2E-4B16-9635-AA3DC0D47FFB}">
          <x14:formula1>
            <xm:f>'Occult Data'!$I$1:$I$2</xm:f>
          </x14:formula1>
          <xm:sqref>B9</xm:sqref>
        </x14:dataValidation>
        <x14:dataValidation type="list" allowBlank="1" showInputMessage="1" showErrorMessage="1" xr:uid="{CFDD66A9-8B42-4311-9B5E-57935688C336}">
          <x14:formula1>
            <xm:f>'Occult Data'!$H$1:$H$2</xm:f>
          </x14:formula1>
          <xm:sqref>B6 B8 B11 B15:B16</xm:sqref>
        </x14:dataValidation>
        <x14:dataValidation type="list" allowBlank="1" showInputMessage="1" showErrorMessage="1" xr:uid="{817E44AF-75E9-486B-859D-983E6885275D}">
          <x14:formula1>
            <xm:f>'Occult Data'!$G$1:$G$2</xm:f>
          </x14:formula1>
          <xm:sqref>B20 B13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S32"/>
  <sheetViews>
    <sheetView zoomScaleNormal="100" workbookViewId="0">
      <selection activeCell="B3" sqref="B3:B20"/>
    </sheetView>
  </sheetViews>
  <sheetFormatPr defaultColWidth="11.5703125" defaultRowHeight="15" x14ac:dyDescent="0.25"/>
  <cols>
    <col min="1" max="1" width="9.28515625" customWidth="1"/>
    <col min="2" max="2" width="8.28515625" customWidth="1"/>
    <col min="3" max="3" width="6.85546875" customWidth="1"/>
    <col min="4" max="4" width="11.85546875" customWidth="1"/>
    <col min="5" max="5" width="13.140625" customWidth="1"/>
    <col min="6" max="6" width="10.85546875" customWidth="1"/>
    <col min="7" max="7" width="11.28515625" customWidth="1"/>
    <col min="8" max="8" width="3.140625" customWidth="1"/>
    <col min="9" max="9" width="15.28515625" customWidth="1"/>
    <col min="10" max="10" width="10.7109375" customWidth="1"/>
    <col min="11" max="11" width="13.140625" customWidth="1"/>
    <col min="13" max="13" width="3.140625" customWidth="1"/>
    <col min="14" max="14" width="11.7109375" customWidth="1"/>
    <col min="15" max="16" width="10" customWidth="1"/>
    <col min="17" max="17" width="3.140625" customWidth="1"/>
    <col min="18" max="18" width="14.28515625" customWidth="1"/>
    <col min="19" max="19" width="13.5703125" customWidth="1"/>
    <col min="20" max="64" width="8.7109375" customWidth="1"/>
  </cols>
  <sheetData>
    <row r="1" spans="1:19" ht="13.9" customHeight="1" x14ac:dyDescent="0.25">
      <c r="A1" s="233" t="s">
        <v>152</v>
      </c>
      <c r="B1" s="347" t="s">
        <v>153</v>
      </c>
      <c r="C1" s="347" t="s">
        <v>154</v>
      </c>
      <c r="D1" s="234" t="s">
        <v>155</v>
      </c>
      <c r="E1" s="235" t="s">
        <v>156</v>
      </c>
      <c r="F1" s="348" t="s">
        <v>157</v>
      </c>
      <c r="G1" s="349" t="s">
        <v>158</v>
      </c>
      <c r="H1" s="90"/>
      <c r="I1" s="343" t="s">
        <v>159</v>
      </c>
      <c r="J1" s="343"/>
      <c r="K1" s="343"/>
      <c r="L1" s="343"/>
      <c r="M1" s="91"/>
      <c r="N1" s="343" t="s">
        <v>160</v>
      </c>
      <c r="O1" s="343"/>
      <c r="P1" s="343"/>
      <c r="Q1" s="91"/>
      <c r="R1" s="274" t="s">
        <v>161</v>
      </c>
      <c r="S1" s="274"/>
    </row>
    <row r="2" spans="1:19" ht="15.75" thickBot="1" x14ac:dyDescent="0.3">
      <c r="A2" s="233" t="s">
        <v>162</v>
      </c>
      <c r="B2" s="347"/>
      <c r="C2" s="347"/>
      <c r="D2" s="236" t="s">
        <v>163</v>
      </c>
      <c r="E2" s="237" t="s">
        <v>163</v>
      </c>
      <c r="F2" s="348"/>
      <c r="G2" s="349"/>
      <c r="H2" s="92"/>
      <c r="I2" s="93" t="e">
        <f>SUM(G3,G4,G5,G7,G10,G12,G14,G17,G19)/SUM(F3,F4,F5,F7,F10,F12,F14,F17,F19)</f>
        <v>#DIV/0!</v>
      </c>
      <c r="J2" s="94" t="s">
        <v>164</v>
      </c>
      <c r="K2" s="95" t="e">
        <f>SQRT(1/SUM(F3,F4,F5,F7,F10,F12,F14,F17,F19))</f>
        <v>#DIV/0!</v>
      </c>
      <c r="L2" s="96" t="s">
        <v>165</v>
      </c>
      <c r="M2" s="91"/>
      <c r="N2" s="172">
        <f>Overview!$AA$11</f>
        <v>0.19504856112476671</v>
      </c>
      <c r="O2" s="173" t="s">
        <v>164</v>
      </c>
      <c r="P2" s="174" t="e">
        <f>Overview!$AB$11</f>
        <v>#DIV/0!</v>
      </c>
      <c r="Q2" s="91"/>
      <c r="R2" s="270" t="s">
        <v>166</v>
      </c>
      <c r="S2" s="270"/>
    </row>
    <row r="3" spans="1:19" ht="17.25" x14ac:dyDescent="0.25">
      <c r="A3" s="224">
        <v>46.5</v>
      </c>
      <c r="B3" s="225" t="s">
        <v>167</v>
      </c>
      <c r="C3" s="225" t="s">
        <v>168</v>
      </c>
      <c r="D3" s="212"/>
      <c r="E3" s="213"/>
      <c r="F3" s="97">
        <f t="shared" ref="F3:F20" si="0">IF(B3="-",0,IF(E3&lt;&gt;0,1/E3^2,0))</f>
        <v>0</v>
      </c>
      <c r="G3" s="98">
        <f>IF(D3&lt;&gt;0,D3*F3,0)</f>
        <v>0</v>
      </c>
      <c r="I3" s="99" t="e">
        <f>I2*27/0.33</f>
        <v>#DIV/0!</v>
      </c>
      <c r="J3" s="100" t="s">
        <v>164</v>
      </c>
      <c r="K3" s="101" t="e">
        <f>K2*27/0.33</f>
        <v>#DIV/0!</v>
      </c>
      <c r="L3" s="102" t="s">
        <v>169</v>
      </c>
      <c r="M3" s="91"/>
      <c r="N3" s="346" t="s">
        <v>170</v>
      </c>
      <c r="O3" s="346"/>
      <c r="P3" s="346"/>
      <c r="Q3" s="91"/>
      <c r="R3" s="272" t="s">
        <v>171</v>
      </c>
      <c r="S3" s="272"/>
    </row>
    <row r="4" spans="1:19" x14ac:dyDescent="0.25">
      <c r="A4" s="224">
        <v>63.29</v>
      </c>
      <c r="B4" s="225" t="s">
        <v>172</v>
      </c>
      <c r="C4" s="225" t="s">
        <v>168</v>
      </c>
      <c r="D4" s="212"/>
      <c r="E4" s="213"/>
      <c r="F4" s="103">
        <f t="shared" si="0"/>
        <v>0</v>
      </c>
      <c r="G4" s="104">
        <f>IF(D4&lt;&gt;0,D4*F4,0)</f>
        <v>0</v>
      </c>
      <c r="I4" s="343" t="s">
        <v>173</v>
      </c>
      <c r="J4" s="343"/>
      <c r="K4" s="343"/>
      <c r="L4" s="343"/>
      <c r="M4" s="91"/>
      <c r="N4" s="172" t="e">
        <f>Overview!$AG$11</f>
        <v>#DIV/0!</v>
      </c>
      <c r="O4" s="173" t="s">
        <v>164</v>
      </c>
      <c r="P4" s="174">
        <f>0.1</f>
        <v>0.1</v>
      </c>
      <c r="Q4" s="91"/>
      <c r="R4" s="270" t="s">
        <v>174</v>
      </c>
      <c r="S4" s="270"/>
    </row>
    <row r="5" spans="1:19" x14ac:dyDescent="0.25">
      <c r="A5" s="230">
        <v>93.31</v>
      </c>
      <c r="B5" s="225" t="s">
        <v>172</v>
      </c>
      <c r="C5" s="225" t="s">
        <v>168</v>
      </c>
      <c r="D5" s="212"/>
      <c r="E5" s="213"/>
      <c r="F5" s="103">
        <f t="shared" si="0"/>
        <v>0</v>
      </c>
      <c r="G5" s="104">
        <f t="shared" ref="G5:G20" si="1">IF(D5&lt;&gt;0,D5*F5,0)</f>
        <v>0</v>
      </c>
      <c r="I5" s="93" t="e">
        <f>SUM(G6,G8,G9,G11,G15,G13,G16,G20)/SUM(F6,F8,F9,F11,F13,F15,F16,F20)</f>
        <v>#DIV/0!</v>
      </c>
      <c r="J5" s="94" t="s">
        <v>164</v>
      </c>
      <c r="K5" s="95" t="e">
        <f>SQRT(1/SUM(F6,F8,F9,F11,F13,F15,F16,F20))</f>
        <v>#DIV/0!</v>
      </c>
      <c r="L5" s="96" t="s">
        <v>165</v>
      </c>
      <c r="M5" s="91"/>
      <c r="N5" s="346" t="s">
        <v>13</v>
      </c>
      <c r="O5" s="346"/>
      <c r="P5" s="346"/>
      <c r="Q5" s="91"/>
      <c r="R5" s="272" t="s">
        <v>175</v>
      </c>
      <c r="S5" s="272"/>
    </row>
    <row r="6" spans="1:19" x14ac:dyDescent="0.25">
      <c r="A6" s="226">
        <v>128.72</v>
      </c>
      <c r="B6" s="227" t="s">
        <v>176</v>
      </c>
      <c r="C6" s="227" t="s">
        <v>177</v>
      </c>
      <c r="D6" s="212"/>
      <c r="E6" s="213"/>
      <c r="F6" s="103">
        <f t="shared" si="0"/>
        <v>0</v>
      </c>
      <c r="G6" s="104">
        <f t="shared" si="1"/>
        <v>0</v>
      </c>
      <c r="I6" s="105" t="e">
        <f>I5*27/0.11</f>
        <v>#DIV/0!</v>
      </c>
      <c r="J6" s="106" t="s">
        <v>164</v>
      </c>
      <c r="K6" s="107" t="e">
        <f>K5*27/0.11</f>
        <v>#DIV/0!</v>
      </c>
      <c r="L6" s="108" t="s">
        <v>169</v>
      </c>
      <c r="M6" s="91"/>
      <c r="N6" s="172">
        <f>Overview!$D$11</f>
        <v>0</v>
      </c>
      <c r="O6" s="173" t="s">
        <v>164</v>
      </c>
      <c r="P6" s="174">
        <f>Overview!$E$11</f>
        <v>0</v>
      </c>
      <c r="Q6" s="91"/>
      <c r="R6" s="273" t="s">
        <v>178</v>
      </c>
      <c r="S6" s="273"/>
    </row>
    <row r="7" spans="1:19" x14ac:dyDescent="0.25">
      <c r="A7" s="230">
        <v>185.76</v>
      </c>
      <c r="B7" s="225" t="s">
        <v>179</v>
      </c>
      <c r="C7" s="225" t="s">
        <v>168</v>
      </c>
      <c r="D7" s="212"/>
      <c r="E7" s="213"/>
      <c r="F7" s="103">
        <f t="shared" si="0"/>
        <v>0</v>
      </c>
      <c r="G7" s="104">
        <f t="shared" si="1"/>
        <v>0</v>
      </c>
      <c r="I7" s="343" t="s">
        <v>180</v>
      </c>
      <c r="J7" s="343"/>
      <c r="K7" s="343"/>
      <c r="L7" s="343"/>
      <c r="M7" s="91"/>
      <c r="N7" s="335" t="s">
        <v>181</v>
      </c>
      <c r="O7" s="336"/>
      <c r="P7" s="337"/>
      <c r="Q7" s="91"/>
      <c r="R7" s="91"/>
      <c r="S7" s="109"/>
    </row>
    <row r="8" spans="1:19" ht="15" customHeight="1" x14ac:dyDescent="0.25">
      <c r="A8" s="226">
        <v>209.42</v>
      </c>
      <c r="B8" s="227" t="s">
        <v>176</v>
      </c>
      <c r="C8" s="227" t="s">
        <v>177</v>
      </c>
      <c r="D8" s="212"/>
      <c r="E8" s="213"/>
      <c r="F8" s="103">
        <f t="shared" si="0"/>
        <v>0</v>
      </c>
      <c r="G8" s="104">
        <f t="shared" si="1"/>
        <v>0</v>
      </c>
      <c r="I8" s="110">
        <f>D18</f>
        <v>0</v>
      </c>
      <c r="J8" s="94" t="s">
        <v>164</v>
      </c>
      <c r="K8" s="94">
        <f>E18</f>
        <v>0</v>
      </c>
      <c r="L8" s="111" t="s">
        <v>165</v>
      </c>
      <c r="M8" s="91"/>
      <c r="N8" s="113" t="e">
        <f>(((0.99685704+-0.23958774*LN(R18)+0.014597508*LN(R18)^2)/(1+-0.24153011*LN(R18)+0.015221787*LN(R18)^2))+((0.99685704+-0.23958774*LN(S18)+0.014597508*LN(S18)^2)/(1+-0.24153011*LN(S18)+0.015221787*LN(S18)^2)))/2</f>
        <v>#NUM!</v>
      </c>
      <c r="O8" s="114" t="s">
        <v>164</v>
      </c>
      <c r="P8" s="115" t="e">
        <f>N8*0.05</f>
        <v>#NUM!</v>
      </c>
      <c r="Q8" s="91"/>
      <c r="R8" s="217" t="s">
        <v>189</v>
      </c>
      <c r="S8" s="218" t="s">
        <v>215</v>
      </c>
    </row>
    <row r="9" spans="1:19" x14ac:dyDescent="0.25">
      <c r="A9" s="228">
        <v>238.71</v>
      </c>
      <c r="B9" s="227" t="s">
        <v>183</v>
      </c>
      <c r="C9" s="227" t="s">
        <v>177</v>
      </c>
      <c r="D9" s="212"/>
      <c r="E9" s="213"/>
      <c r="F9" s="103">
        <f t="shared" si="0"/>
        <v>0</v>
      </c>
      <c r="G9" s="104">
        <f t="shared" si="1"/>
        <v>0</v>
      </c>
      <c r="I9" s="112">
        <f>I8*27*1224</f>
        <v>0</v>
      </c>
      <c r="J9" s="107" t="s">
        <v>164</v>
      </c>
      <c r="K9" s="107">
        <f>K8*27*1224</f>
        <v>0</v>
      </c>
      <c r="L9" s="108" t="s">
        <v>169</v>
      </c>
      <c r="M9" s="91"/>
      <c r="N9" s="335" t="s">
        <v>187</v>
      </c>
      <c r="O9" s="336"/>
      <c r="P9" s="337"/>
      <c r="Q9" s="91"/>
      <c r="R9" s="116" t="s">
        <v>184</v>
      </c>
      <c r="S9" s="117">
        <v>0.03</v>
      </c>
    </row>
    <row r="10" spans="1:19" x14ac:dyDescent="0.25">
      <c r="A10" s="224">
        <v>295.10000000000002</v>
      </c>
      <c r="B10" s="225" t="s">
        <v>185</v>
      </c>
      <c r="C10" s="225" t="s">
        <v>168</v>
      </c>
      <c r="D10" s="212"/>
      <c r="E10" s="213"/>
      <c r="F10" s="103">
        <f t="shared" si="0"/>
        <v>0</v>
      </c>
      <c r="G10" s="104">
        <f t="shared" si="1"/>
        <v>0</v>
      </c>
      <c r="I10" s="118">
        <f>I9*100/1000000</f>
        <v>0</v>
      </c>
      <c r="J10" s="119" t="s">
        <v>164</v>
      </c>
      <c r="K10" s="119">
        <f>K9*100/1000000</f>
        <v>0</v>
      </c>
      <c r="L10" s="108" t="s">
        <v>186</v>
      </c>
      <c r="M10" s="91"/>
      <c r="N10" s="122">
        <f>IF(S20="on",IF(R20="Feldspar",12.5*0.7982*(1-((((0.99685704+-0.23958774*LN(R18)+0.014597508*LN(R18)^2)/(1+-0.24153011*LN(R18)+0.015221787*LN(R18)^2))+((0.99685704+-0.23958774*LN(S18)+0.014597508*LN(S18)^2)/(1+-0.24153011*LN(S18)+0.015221787*LN(S18)^2)))/2)),0.01),0)</f>
        <v>0</v>
      </c>
      <c r="O10" s="123" t="s">
        <v>164</v>
      </c>
      <c r="P10" s="121">
        <f>IF(S20="on",IF(R20="Feldspar",N10*SQRT((0.12/12.5)^2+(0.039/0.7982)^2 + (P8/(N8))^2),0.002),0)</f>
        <v>0</v>
      </c>
      <c r="Q10" s="91"/>
      <c r="R10" s="120" t="s">
        <v>188</v>
      </c>
      <c r="S10" s="121">
        <v>0.04</v>
      </c>
    </row>
    <row r="11" spans="1:19" x14ac:dyDescent="0.25">
      <c r="A11" s="226">
        <v>338.21</v>
      </c>
      <c r="B11" s="227" t="s">
        <v>176</v>
      </c>
      <c r="C11" s="227" t="s">
        <v>177</v>
      </c>
      <c r="D11" s="212"/>
      <c r="E11" s="213"/>
      <c r="F11" s="103">
        <f t="shared" si="0"/>
        <v>0</v>
      </c>
      <c r="G11" s="104">
        <f t="shared" si="1"/>
        <v>0</v>
      </c>
      <c r="I11" s="344" t="s">
        <v>52</v>
      </c>
      <c r="J11" s="344"/>
      <c r="K11" s="344"/>
      <c r="L11" s="345"/>
      <c r="M11" s="91"/>
      <c r="N11" s="280" t="s">
        <v>214</v>
      </c>
      <c r="O11" s="281"/>
      <c r="P11" s="282"/>
      <c r="Q11" s="91"/>
      <c r="R11" s="238" t="s">
        <v>189</v>
      </c>
      <c r="S11" s="175">
        <f>IF(Overview!AM11="silt",IF(Overview!K11="lin",0.03,IF(Overview!K11="exp",0.04,"missing info")),0)</f>
        <v>0</v>
      </c>
    </row>
    <row r="12" spans="1:19" x14ac:dyDescent="0.25">
      <c r="A12" s="224">
        <v>351.85</v>
      </c>
      <c r="B12" s="225" t="s">
        <v>185</v>
      </c>
      <c r="C12" s="225" t="s">
        <v>168</v>
      </c>
      <c r="D12" s="212"/>
      <c r="E12" s="213"/>
      <c r="F12" s="103">
        <f t="shared" si="0"/>
        <v>0</v>
      </c>
      <c r="G12" s="104">
        <f t="shared" si="1"/>
        <v>0</v>
      </c>
      <c r="I12" s="344"/>
      <c r="J12" s="344"/>
      <c r="K12" s="344"/>
      <c r="L12" s="345"/>
      <c r="M12" s="91"/>
      <c r="N12" s="335" t="s">
        <v>216</v>
      </c>
      <c r="O12" s="336"/>
      <c r="P12" s="337"/>
      <c r="Q12" s="91"/>
      <c r="R12" s="91"/>
      <c r="S12" s="109"/>
    </row>
    <row r="13" spans="1:19" x14ac:dyDescent="0.25">
      <c r="A13" s="228">
        <v>583.17999999999995</v>
      </c>
      <c r="B13" s="229" t="s">
        <v>190</v>
      </c>
      <c r="C13" s="227" t="s">
        <v>177</v>
      </c>
      <c r="D13" s="212"/>
      <c r="E13" s="213"/>
      <c r="F13" s="103">
        <f t="shared" si="0"/>
        <v>0</v>
      </c>
      <c r="G13" s="104">
        <f t="shared" si="1"/>
        <v>0</v>
      </c>
      <c r="I13" s="124"/>
      <c r="J13" s="125" t="s">
        <v>191</v>
      </c>
      <c r="K13" s="125" t="s">
        <v>192</v>
      </c>
      <c r="L13" s="126" t="s">
        <v>193</v>
      </c>
      <c r="M13" s="91"/>
      <c r="N13" s="130" t="e">
        <f>D7/(D4+D5)</f>
        <v>#DIV/0!</v>
      </c>
      <c r="O13" s="123" t="s">
        <v>164</v>
      </c>
      <c r="P13" s="131" t="e">
        <f>SQRT((E7^2/(D4+D5)^2)+(D7^2*(E4^2+E5^2)/(D4+D5)^4))</f>
        <v>#DIV/0!</v>
      </c>
      <c r="Q13" s="91"/>
      <c r="R13" s="239" t="s">
        <v>194</v>
      </c>
      <c r="S13" s="176">
        <f>Overview!$N$11</f>
        <v>0</v>
      </c>
    </row>
    <row r="14" spans="1:19" x14ac:dyDescent="0.25">
      <c r="A14" s="224">
        <v>609.22</v>
      </c>
      <c r="B14" s="225" t="s">
        <v>195</v>
      </c>
      <c r="C14" s="225" t="s">
        <v>168</v>
      </c>
      <c r="D14" s="212"/>
      <c r="E14" s="213"/>
      <c r="F14" s="103">
        <f t="shared" si="0"/>
        <v>0</v>
      </c>
      <c r="G14" s="104">
        <f t="shared" si="1"/>
        <v>0</v>
      </c>
      <c r="I14" s="127" t="s">
        <v>196</v>
      </c>
      <c r="J14" s="128" t="e">
        <f>(I6*0.0479)+(I3*0.1116)+(I10*0.2491)</f>
        <v>#DIV/0!</v>
      </c>
      <c r="K14" s="128" t="e">
        <f>(I6*0.0277*(1-0.171))+(I3*0.1457*(1-0.117))+(I10*(0.7982+0.019)*(1-0.0494))</f>
        <v>#DIV/0!</v>
      </c>
      <c r="L14" s="129" t="e">
        <f>(I6*0.644*S11)+(I3*2.22*S11)</f>
        <v>#DIV/0!</v>
      </c>
      <c r="M14" s="91"/>
      <c r="N14" s="338" t="s">
        <v>217</v>
      </c>
      <c r="O14" s="339"/>
      <c r="P14" s="340"/>
      <c r="Q14" s="91"/>
      <c r="R14" s="240" t="s">
        <v>197</v>
      </c>
      <c r="S14" s="177">
        <f>Overview!$O$11</f>
        <v>0</v>
      </c>
    </row>
    <row r="15" spans="1:19" x14ac:dyDescent="0.25">
      <c r="A15" s="228">
        <v>911.1</v>
      </c>
      <c r="B15" s="227" t="s">
        <v>176</v>
      </c>
      <c r="C15" s="227" t="s">
        <v>177</v>
      </c>
      <c r="D15" s="212"/>
      <c r="E15" s="213"/>
      <c r="F15" s="103">
        <f t="shared" si="0"/>
        <v>0</v>
      </c>
      <c r="G15" s="104">
        <f t="shared" si="1"/>
        <v>0</v>
      </c>
      <c r="I15" s="127" t="s">
        <v>198</v>
      </c>
      <c r="J15" s="128" t="e">
        <f>SQRT((0.0479*K6)^2+(0.1116*K3)^2+(0.2491*K10)^2)</f>
        <v>#DIV/0!</v>
      </c>
      <c r="K15" s="128" t="e">
        <f>SQRT((0.0277*(1-0.171)*K6)^2+(I6*0.0277*0.013)^2+(0.1457*(1-0.117)*K3)^2+(I3*0.1457*0.011)^2+(0.801*(1-0.0494)*K10)^2+(I10*0.801*0.007)^2)</f>
        <v>#DIV/0!</v>
      </c>
      <c r="L15" s="132" t="e">
        <f>IF(L14=0,0,(SQRT((K6*0.644)^2+(K3*2.22)^2)*S11))</f>
        <v>#DIV/0!</v>
      </c>
      <c r="M15" s="91"/>
      <c r="N15" s="219" t="e">
        <f>D9/(D6+D8+D11+D15+D16)</f>
        <v>#DIV/0!</v>
      </c>
      <c r="O15" s="123" t="s">
        <v>164</v>
      </c>
      <c r="P15" s="220" t="e">
        <f>SQRT((E9^2/(D6+D8+D11+D15+D16)^2)+(D9^2*(E6^2+E8^2+E11^2+E15^2+E16^2)/(D6+D8+D11+D15+D16)^4))</f>
        <v>#DIV/0!</v>
      </c>
      <c r="Q15" s="91"/>
      <c r="R15" s="91"/>
      <c r="S15" s="109"/>
    </row>
    <row r="16" spans="1:19" x14ac:dyDescent="0.25">
      <c r="A16" s="226">
        <v>968.93</v>
      </c>
      <c r="B16" s="227" t="s">
        <v>176</v>
      </c>
      <c r="C16" s="227" t="s">
        <v>177</v>
      </c>
      <c r="D16" s="212"/>
      <c r="E16" s="213"/>
      <c r="F16" s="103">
        <f t="shared" si="0"/>
        <v>0</v>
      </c>
      <c r="G16" s="104">
        <f t="shared" si="1"/>
        <v>0</v>
      </c>
      <c r="I16" s="127" t="s">
        <v>199</v>
      </c>
      <c r="J16" s="128" t="e">
        <f>J14/(1+1.14*N4)</f>
        <v>#DIV/0!</v>
      </c>
      <c r="K16" s="128" t="e">
        <f>K14/(1+1.25*N4)</f>
        <v>#DIV/0!</v>
      </c>
      <c r="L16" s="129" t="e">
        <f>L14/(1+1.5*N4)</f>
        <v>#DIV/0!</v>
      </c>
      <c r="M16" s="91"/>
      <c r="N16" s="262" t="s">
        <v>200</v>
      </c>
      <c r="O16" s="262"/>
      <c r="P16" s="262"/>
      <c r="Q16" s="133"/>
      <c r="R16" s="341" t="s">
        <v>201</v>
      </c>
      <c r="S16" s="342"/>
    </row>
    <row r="17" spans="1:19" ht="15.75" thickBot="1" x14ac:dyDescent="0.3">
      <c r="A17" s="230">
        <v>1120.1600000000001</v>
      </c>
      <c r="B17" s="225" t="s">
        <v>195</v>
      </c>
      <c r="C17" s="225" t="s">
        <v>168</v>
      </c>
      <c r="D17" s="212"/>
      <c r="E17" s="213"/>
      <c r="F17" s="103">
        <f t="shared" si="0"/>
        <v>0</v>
      </c>
      <c r="G17" s="104">
        <f t="shared" si="1"/>
        <v>0</v>
      </c>
      <c r="I17" s="134" t="s">
        <v>202</v>
      </c>
      <c r="J17" s="135" t="e">
        <f>SQRT(((J15/(1+1.14*N4))^2+((J14*1.14*P4)/(1+1.14*N4)^2)^2))</f>
        <v>#DIV/0!</v>
      </c>
      <c r="K17" s="135" t="e">
        <f>SQRT((K15/(1+1.25*N4))^2+((K14*1.25*P4)/(1+1.25*N4)^2)^2)</f>
        <v>#DIV/0!</v>
      </c>
      <c r="L17" s="136" t="e">
        <f>SQRT((L15/(1+1.5*N4))^2+((L14*1.5*P4)/(1+1.5*N4)^2)^2)</f>
        <v>#DIV/0!</v>
      </c>
      <c r="M17" s="91"/>
      <c r="N17" s="137" t="e">
        <f>J16+K16+L16+N2+N10</f>
        <v>#DIV/0!</v>
      </c>
      <c r="O17" s="94" t="s">
        <v>164</v>
      </c>
      <c r="P17" s="138" t="e">
        <f>SQRT(J17^2+K17^2+L17^2+P2^2+P10^2)</f>
        <v>#DIV/0!</v>
      </c>
      <c r="Q17" s="139"/>
      <c r="R17" s="241" t="s">
        <v>203</v>
      </c>
      <c r="S17" s="242" t="s">
        <v>204</v>
      </c>
    </row>
    <row r="18" spans="1:19" x14ac:dyDescent="0.25">
      <c r="A18" s="231">
        <v>1460.91</v>
      </c>
      <c r="B18" s="232" t="s">
        <v>205</v>
      </c>
      <c r="C18" s="232" t="s">
        <v>180</v>
      </c>
      <c r="D18" s="212"/>
      <c r="E18" s="213"/>
      <c r="F18" s="103">
        <f t="shared" si="0"/>
        <v>0</v>
      </c>
      <c r="G18" s="104">
        <f t="shared" si="1"/>
        <v>0</v>
      </c>
      <c r="I18" s="265" t="s">
        <v>206</v>
      </c>
      <c r="J18" s="265"/>
      <c r="K18" s="265"/>
      <c r="L18" s="265"/>
      <c r="M18" s="91"/>
      <c r="N18" s="266" t="s">
        <v>17</v>
      </c>
      <c r="O18" s="266"/>
      <c r="P18" s="266"/>
      <c r="Q18" s="139"/>
      <c r="R18" s="178">
        <f>Overview!$AN$11</f>
        <v>0</v>
      </c>
      <c r="S18" s="179">
        <f>Overview!$AO$11</f>
        <v>0</v>
      </c>
    </row>
    <row r="19" spans="1:19" ht="15.75" thickBot="1" x14ac:dyDescent="0.3">
      <c r="A19" s="230">
        <v>1764.83</v>
      </c>
      <c r="B19" s="225" t="s">
        <v>195</v>
      </c>
      <c r="C19" s="225" t="s">
        <v>168</v>
      </c>
      <c r="D19" s="212"/>
      <c r="E19" s="213"/>
      <c r="F19" s="103">
        <f t="shared" si="0"/>
        <v>0</v>
      </c>
      <c r="G19" s="104">
        <f t="shared" si="1"/>
        <v>0</v>
      </c>
      <c r="I19" s="91"/>
      <c r="J19" s="91"/>
      <c r="K19" s="91"/>
      <c r="L19" s="91"/>
      <c r="M19" s="91"/>
      <c r="N19" s="140" t="e">
        <f>N6*1000/N17</f>
        <v>#DIV/0!</v>
      </c>
      <c r="O19" s="141" t="s">
        <v>164</v>
      </c>
      <c r="P19" s="142" t="e">
        <f>N19*SQRT((P6/N6)^2+(P17/N17)^2)</f>
        <v>#DIV/0!</v>
      </c>
      <c r="Q19" s="139"/>
      <c r="R19" s="143"/>
      <c r="S19" s="144"/>
    </row>
    <row r="20" spans="1:19" ht="15.75" thickBot="1" x14ac:dyDescent="0.3">
      <c r="A20" s="226">
        <v>2615.8200000000002</v>
      </c>
      <c r="B20" s="229" t="s">
        <v>190</v>
      </c>
      <c r="C20" s="229" t="s">
        <v>177</v>
      </c>
      <c r="D20" s="214"/>
      <c r="E20" s="215"/>
      <c r="F20" s="145">
        <f t="shared" si="0"/>
        <v>0</v>
      </c>
      <c r="G20" s="146">
        <f t="shared" si="1"/>
        <v>0</v>
      </c>
      <c r="I20" s="254" t="s">
        <v>207</v>
      </c>
      <c r="J20" s="254"/>
      <c r="K20" s="254"/>
      <c r="L20" s="254"/>
      <c r="M20" s="91"/>
      <c r="N20" s="255" t="s">
        <v>230</v>
      </c>
      <c r="O20" s="255"/>
      <c r="P20" s="255"/>
      <c r="Q20" s="147"/>
      <c r="R20" s="221" t="str">
        <f>Overview!$AL$11</f>
        <v>Quartz</v>
      </c>
      <c r="S20" s="223">
        <f>Overview!$AP$47</f>
        <v>0</v>
      </c>
    </row>
    <row r="25" spans="1:19" x14ac:dyDescent="0.25">
      <c r="I25" s="45"/>
    </row>
    <row r="26" spans="1:19" x14ac:dyDescent="0.25">
      <c r="I26" s="171"/>
    </row>
    <row r="29" spans="1:19" x14ac:dyDescent="0.25">
      <c r="H29" s="216"/>
    </row>
    <row r="32" spans="1:19" x14ac:dyDescent="0.25">
      <c r="J32" s="171"/>
    </row>
  </sheetData>
  <sheetProtection sheet="1" objects="1" scenarios="1"/>
  <protectedRanges>
    <protectedRange sqref="B3:B20" name="Intervalo1"/>
  </protectedRanges>
  <mergeCells count="28">
    <mergeCell ref="B1:B2"/>
    <mergeCell ref="C1:C2"/>
    <mergeCell ref="F1:F2"/>
    <mergeCell ref="G1:G2"/>
    <mergeCell ref="I1:L1"/>
    <mergeCell ref="N1:P1"/>
    <mergeCell ref="R1:S1"/>
    <mergeCell ref="R2:S2"/>
    <mergeCell ref="N3:P3"/>
    <mergeCell ref="R3:S3"/>
    <mergeCell ref="I4:L4"/>
    <mergeCell ref="R4:S4"/>
    <mergeCell ref="N5:P5"/>
    <mergeCell ref="R5:S5"/>
    <mergeCell ref="R6:S6"/>
    <mergeCell ref="R16:S16"/>
    <mergeCell ref="I18:L18"/>
    <mergeCell ref="N18:P18"/>
    <mergeCell ref="I7:L7"/>
    <mergeCell ref="I11:L12"/>
    <mergeCell ref="I20:L20"/>
    <mergeCell ref="N20:P20"/>
    <mergeCell ref="N7:P7"/>
    <mergeCell ref="N9:P9"/>
    <mergeCell ref="N12:P12"/>
    <mergeCell ref="N11:P11"/>
    <mergeCell ref="N14:P14"/>
    <mergeCell ref="N16:P16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9E79C4E8-5016-4487-8DCC-8B6DAFEA111C}">
          <x14:formula1>
            <xm:f>'Occult Data'!$O$1:$O$2</xm:f>
          </x14:formula1>
          <xm:sqref>B18</xm:sqref>
        </x14:dataValidation>
        <x14:dataValidation type="list" allowBlank="1" showInputMessage="1" showErrorMessage="1" xr:uid="{E653E93C-3203-43EE-B5CB-8D76BAE81675}">
          <x14:formula1>
            <xm:f>'Occult Data'!$N$1:$N$2</xm:f>
          </x14:formula1>
          <xm:sqref>B3</xm:sqref>
        </x14:dataValidation>
        <x14:dataValidation type="list" allowBlank="1" showInputMessage="1" showErrorMessage="1" xr:uid="{CFFB8A65-5C70-4272-996A-6F308CB4F062}">
          <x14:formula1>
            <xm:f>'Occult Data'!$M$1:$M$2</xm:f>
          </x14:formula1>
          <xm:sqref>B4:B5</xm:sqref>
        </x14:dataValidation>
        <x14:dataValidation type="list" allowBlank="1" showInputMessage="1" showErrorMessage="1" xr:uid="{2A528A38-1FF2-4359-A32D-937A3D2A7EC6}">
          <x14:formula1>
            <xm:f>'Occult Data'!$L$1:$L$2</xm:f>
          </x14:formula1>
          <xm:sqref>B7</xm:sqref>
        </x14:dataValidation>
        <x14:dataValidation type="list" allowBlank="1" showInputMessage="1" showErrorMessage="1" xr:uid="{45AC427F-1207-43F4-997A-480B531D4032}">
          <x14:formula1>
            <xm:f>'Occult Data'!$K$1:$K$2</xm:f>
          </x14:formula1>
          <xm:sqref>B12 B10</xm:sqref>
        </x14:dataValidation>
        <x14:dataValidation type="list" allowBlank="1" showInputMessage="1" showErrorMessage="1" xr:uid="{56F2A163-82F5-4FC8-97FF-D22485744298}">
          <x14:formula1>
            <xm:f>'Occult Data'!$J$1:$J$2</xm:f>
          </x14:formula1>
          <xm:sqref>B19 B17 B14</xm:sqref>
        </x14:dataValidation>
        <x14:dataValidation type="list" allowBlank="1" showInputMessage="1" showErrorMessage="1" xr:uid="{38D7C4AB-1003-4E99-AFF9-19D99CDC4372}">
          <x14:formula1>
            <xm:f>'Occult Data'!$I$1:$I$2</xm:f>
          </x14:formula1>
          <xm:sqref>B9</xm:sqref>
        </x14:dataValidation>
        <x14:dataValidation type="list" allowBlank="1" showInputMessage="1" showErrorMessage="1" xr:uid="{65DB527E-31BD-4CA3-92C7-3F9D8BDFDBE1}">
          <x14:formula1>
            <xm:f>'Occult Data'!$H$1:$H$2</xm:f>
          </x14:formula1>
          <xm:sqref>B6 B8 B11 B15:B16</xm:sqref>
        </x14:dataValidation>
        <x14:dataValidation type="list" allowBlank="1" showInputMessage="1" showErrorMessage="1" xr:uid="{5EC37E39-0020-4024-8A75-25D899811895}">
          <x14:formula1>
            <xm:f>'Occult Data'!$G$1:$G$2</xm:f>
          </x14:formula1>
          <xm:sqref>B20 B13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S32"/>
  <sheetViews>
    <sheetView zoomScaleNormal="100" workbookViewId="0">
      <selection activeCell="B3" sqref="B3:B20"/>
    </sheetView>
  </sheetViews>
  <sheetFormatPr defaultColWidth="11.5703125" defaultRowHeight="15" x14ac:dyDescent="0.25"/>
  <cols>
    <col min="1" max="1" width="9.28515625" customWidth="1"/>
    <col min="2" max="2" width="8.28515625" customWidth="1"/>
    <col min="3" max="3" width="6.85546875" customWidth="1"/>
    <col min="4" max="4" width="11.85546875" customWidth="1"/>
    <col min="5" max="5" width="13.140625" customWidth="1"/>
    <col min="6" max="6" width="10.85546875" customWidth="1"/>
    <col min="7" max="7" width="11.28515625" customWidth="1"/>
    <col min="8" max="8" width="3.140625" customWidth="1"/>
    <col min="9" max="9" width="15.28515625" customWidth="1"/>
    <col min="10" max="10" width="10.7109375" customWidth="1"/>
    <col min="11" max="11" width="13.140625" customWidth="1"/>
    <col min="13" max="13" width="3.140625" customWidth="1"/>
    <col min="14" max="14" width="11.7109375" customWidth="1"/>
    <col min="15" max="16" width="10" customWidth="1"/>
    <col min="17" max="17" width="3.140625" customWidth="1"/>
    <col min="18" max="18" width="14.28515625" customWidth="1"/>
    <col min="19" max="19" width="13.5703125" customWidth="1"/>
    <col min="20" max="64" width="8.7109375" customWidth="1"/>
  </cols>
  <sheetData>
    <row r="1" spans="1:19" ht="13.9" customHeight="1" x14ac:dyDescent="0.25">
      <c r="A1" s="233" t="s">
        <v>152</v>
      </c>
      <c r="B1" s="347" t="s">
        <v>153</v>
      </c>
      <c r="C1" s="347" t="s">
        <v>154</v>
      </c>
      <c r="D1" s="234" t="s">
        <v>155</v>
      </c>
      <c r="E1" s="235" t="s">
        <v>156</v>
      </c>
      <c r="F1" s="348" t="s">
        <v>157</v>
      </c>
      <c r="G1" s="349" t="s">
        <v>158</v>
      </c>
      <c r="H1" s="90"/>
      <c r="I1" s="343" t="s">
        <v>159</v>
      </c>
      <c r="J1" s="343"/>
      <c r="K1" s="343"/>
      <c r="L1" s="343"/>
      <c r="M1" s="91"/>
      <c r="N1" s="343" t="s">
        <v>160</v>
      </c>
      <c r="O1" s="343"/>
      <c r="P1" s="343"/>
      <c r="Q1" s="91"/>
      <c r="R1" s="274" t="s">
        <v>161</v>
      </c>
      <c r="S1" s="274"/>
    </row>
    <row r="2" spans="1:19" ht="15.75" thickBot="1" x14ac:dyDescent="0.3">
      <c r="A2" s="233" t="s">
        <v>162</v>
      </c>
      <c r="B2" s="347"/>
      <c r="C2" s="347"/>
      <c r="D2" s="236" t="s">
        <v>163</v>
      </c>
      <c r="E2" s="237" t="s">
        <v>163</v>
      </c>
      <c r="F2" s="348"/>
      <c r="G2" s="349"/>
      <c r="H2" s="92"/>
      <c r="I2" s="93" t="e">
        <f>SUM(G3,G4,G5,G7,G10,G12,G14,G17,G19)/SUM(F3,F4,F5,F7,F10,F12,F14,F17,F19)</f>
        <v>#DIV/0!</v>
      </c>
      <c r="J2" s="94" t="s">
        <v>164</v>
      </c>
      <c r="K2" s="95" t="e">
        <f>SQRT(1/SUM(F3,F4,F5,F7,F10,F12,F14,F17,F19))</f>
        <v>#DIV/0!</v>
      </c>
      <c r="L2" s="96" t="s">
        <v>165</v>
      </c>
      <c r="M2" s="91"/>
      <c r="N2" s="172">
        <f>Overview!$AA$11</f>
        <v>0.19504856112476671</v>
      </c>
      <c r="O2" s="173" t="s">
        <v>164</v>
      </c>
      <c r="P2" s="174" t="e">
        <f>Overview!$AB$11</f>
        <v>#DIV/0!</v>
      </c>
      <c r="Q2" s="91"/>
      <c r="R2" s="270" t="s">
        <v>166</v>
      </c>
      <c r="S2" s="270"/>
    </row>
    <row r="3" spans="1:19" ht="17.25" x14ac:dyDescent="0.25">
      <c r="A3" s="224">
        <v>46.5</v>
      </c>
      <c r="B3" s="225" t="s">
        <v>167</v>
      </c>
      <c r="C3" s="225" t="s">
        <v>168</v>
      </c>
      <c r="D3" s="212"/>
      <c r="E3" s="213"/>
      <c r="F3" s="97">
        <f t="shared" ref="F3:F20" si="0">IF(B3="-",0,IF(E3&lt;&gt;0,1/E3^2,0))</f>
        <v>0</v>
      </c>
      <c r="G3" s="98">
        <f>IF(D3&lt;&gt;0,D3*F3,0)</f>
        <v>0</v>
      </c>
      <c r="I3" s="99" t="e">
        <f>I2*27/0.33</f>
        <v>#DIV/0!</v>
      </c>
      <c r="J3" s="100" t="s">
        <v>164</v>
      </c>
      <c r="K3" s="101" t="e">
        <f>K2*27/0.33</f>
        <v>#DIV/0!</v>
      </c>
      <c r="L3" s="102" t="s">
        <v>169</v>
      </c>
      <c r="M3" s="91"/>
      <c r="N3" s="346" t="s">
        <v>170</v>
      </c>
      <c r="O3" s="346"/>
      <c r="P3" s="346"/>
      <c r="Q3" s="91"/>
      <c r="R3" s="272" t="s">
        <v>171</v>
      </c>
      <c r="S3" s="272"/>
    </row>
    <row r="4" spans="1:19" x14ac:dyDescent="0.25">
      <c r="A4" s="224">
        <v>63.29</v>
      </c>
      <c r="B4" s="225" t="s">
        <v>172</v>
      </c>
      <c r="C4" s="225" t="s">
        <v>168</v>
      </c>
      <c r="D4" s="212"/>
      <c r="E4" s="213"/>
      <c r="F4" s="103">
        <f t="shared" si="0"/>
        <v>0</v>
      </c>
      <c r="G4" s="104">
        <f>IF(D4&lt;&gt;0,D4*F4,0)</f>
        <v>0</v>
      </c>
      <c r="I4" s="343" t="s">
        <v>173</v>
      </c>
      <c r="J4" s="343"/>
      <c r="K4" s="343"/>
      <c r="L4" s="343"/>
      <c r="M4" s="91"/>
      <c r="N4" s="172" t="e">
        <f>Overview!$AG$11</f>
        <v>#DIV/0!</v>
      </c>
      <c r="O4" s="173" t="s">
        <v>164</v>
      </c>
      <c r="P4" s="174">
        <f>0.1</f>
        <v>0.1</v>
      </c>
      <c r="Q4" s="91"/>
      <c r="R4" s="270" t="s">
        <v>174</v>
      </c>
      <c r="S4" s="270"/>
    </row>
    <row r="5" spans="1:19" x14ac:dyDescent="0.25">
      <c r="A5" s="230">
        <v>93.31</v>
      </c>
      <c r="B5" s="225" t="s">
        <v>172</v>
      </c>
      <c r="C5" s="225" t="s">
        <v>168</v>
      </c>
      <c r="D5" s="212"/>
      <c r="E5" s="213"/>
      <c r="F5" s="103">
        <f t="shared" si="0"/>
        <v>0</v>
      </c>
      <c r="G5" s="104">
        <f t="shared" ref="G5:G20" si="1">IF(D5&lt;&gt;0,D5*F5,0)</f>
        <v>0</v>
      </c>
      <c r="I5" s="93" t="e">
        <f>SUM(G6,G8,G9,G11,G15,G13,G16,G20)/SUM(F6,F8,F9,F11,F13,F15,F16,F20)</f>
        <v>#DIV/0!</v>
      </c>
      <c r="J5" s="94" t="s">
        <v>164</v>
      </c>
      <c r="K5" s="95" t="e">
        <f>SQRT(1/SUM(F6,F8,F9,F11,F13,F15,F16,F20))</f>
        <v>#DIV/0!</v>
      </c>
      <c r="L5" s="96" t="s">
        <v>165</v>
      </c>
      <c r="M5" s="91"/>
      <c r="N5" s="346" t="s">
        <v>13</v>
      </c>
      <c r="O5" s="346"/>
      <c r="P5" s="346"/>
      <c r="Q5" s="91"/>
      <c r="R5" s="272" t="s">
        <v>175</v>
      </c>
      <c r="S5" s="272"/>
    </row>
    <row r="6" spans="1:19" x14ac:dyDescent="0.25">
      <c r="A6" s="226">
        <v>128.72</v>
      </c>
      <c r="B6" s="227" t="s">
        <v>176</v>
      </c>
      <c r="C6" s="227" t="s">
        <v>177</v>
      </c>
      <c r="D6" s="212"/>
      <c r="E6" s="213"/>
      <c r="F6" s="103">
        <f t="shared" si="0"/>
        <v>0</v>
      </c>
      <c r="G6" s="104">
        <f t="shared" si="1"/>
        <v>0</v>
      </c>
      <c r="I6" s="105" t="e">
        <f>I5*27/0.11</f>
        <v>#DIV/0!</v>
      </c>
      <c r="J6" s="106" t="s">
        <v>164</v>
      </c>
      <c r="K6" s="107" t="e">
        <f>K5*27/0.11</f>
        <v>#DIV/0!</v>
      </c>
      <c r="L6" s="108" t="s">
        <v>169</v>
      </c>
      <c r="M6" s="91"/>
      <c r="N6" s="172">
        <f>Overview!$D$11</f>
        <v>0</v>
      </c>
      <c r="O6" s="173" t="s">
        <v>164</v>
      </c>
      <c r="P6" s="174">
        <f>Overview!$E$11</f>
        <v>0</v>
      </c>
      <c r="Q6" s="91"/>
      <c r="R6" s="273" t="s">
        <v>178</v>
      </c>
      <c r="S6" s="273"/>
    </row>
    <row r="7" spans="1:19" x14ac:dyDescent="0.25">
      <c r="A7" s="230">
        <v>185.76</v>
      </c>
      <c r="B7" s="225" t="s">
        <v>179</v>
      </c>
      <c r="C7" s="225" t="s">
        <v>168</v>
      </c>
      <c r="D7" s="212"/>
      <c r="E7" s="213"/>
      <c r="F7" s="103">
        <f t="shared" si="0"/>
        <v>0</v>
      </c>
      <c r="G7" s="104">
        <f t="shared" si="1"/>
        <v>0</v>
      </c>
      <c r="I7" s="343" t="s">
        <v>180</v>
      </c>
      <c r="J7" s="343"/>
      <c r="K7" s="343"/>
      <c r="L7" s="343"/>
      <c r="M7" s="91"/>
      <c r="N7" s="335" t="s">
        <v>181</v>
      </c>
      <c r="O7" s="336"/>
      <c r="P7" s="337"/>
      <c r="Q7" s="91"/>
      <c r="R7" s="91"/>
      <c r="S7" s="109"/>
    </row>
    <row r="8" spans="1:19" ht="15" customHeight="1" x14ac:dyDescent="0.25">
      <c r="A8" s="226">
        <v>209.42</v>
      </c>
      <c r="B8" s="227" t="s">
        <v>176</v>
      </c>
      <c r="C8" s="227" t="s">
        <v>177</v>
      </c>
      <c r="D8" s="212"/>
      <c r="E8" s="213"/>
      <c r="F8" s="103">
        <f t="shared" si="0"/>
        <v>0</v>
      </c>
      <c r="G8" s="104">
        <f t="shared" si="1"/>
        <v>0</v>
      </c>
      <c r="I8" s="110">
        <f>D18</f>
        <v>0</v>
      </c>
      <c r="J8" s="94" t="s">
        <v>164</v>
      </c>
      <c r="K8" s="94">
        <f>E18</f>
        <v>0</v>
      </c>
      <c r="L8" s="111" t="s">
        <v>165</v>
      </c>
      <c r="M8" s="91"/>
      <c r="N8" s="113" t="e">
        <f>(((0.99685704+-0.23958774*LN(R18)+0.014597508*LN(R18)^2)/(1+-0.24153011*LN(R18)+0.015221787*LN(R18)^2))+((0.99685704+-0.23958774*LN(S18)+0.014597508*LN(S18)^2)/(1+-0.24153011*LN(S18)+0.015221787*LN(S18)^2)))/2</f>
        <v>#NUM!</v>
      </c>
      <c r="O8" s="114" t="s">
        <v>164</v>
      </c>
      <c r="P8" s="115" t="e">
        <f>N8*0.05</f>
        <v>#NUM!</v>
      </c>
      <c r="Q8" s="91"/>
      <c r="R8" s="217" t="s">
        <v>189</v>
      </c>
      <c r="S8" s="218" t="s">
        <v>215</v>
      </c>
    </row>
    <row r="9" spans="1:19" x14ac:dyDescent="0.25">
      <c r="A9" s="228">
        <v>238.71</v>
      </c>
      <c r="B9" s="227" t="s">
        <v>183</v>
      </c>
      <c r="C9" s="227" t="s">
        <v>177</v>
      </c>
      <c r="D9" s="212"/>
      <c r="E9" s="213"/>
      <c r="F9" s="103">
        <f t="shared" si="0"/>
        <v>0</v>
      </c>
      <c r="G9" s="104">
        <f t="shared" si="1"/>
        <v>0</v>
      </c>
      <c r="I9" s="112">
        <f>I8*27*1224</f>
        <v>0</v>
      </c>
      <c r="J9" s="107" t="s">
        <v>164</v>
      </c>
      <c r="K9" s="107">
        <f>K8*27*1224</f>
        <v>0</v>
      </c>
      <c r="L9" s="108" t="s">
        <v>169</v>
      </c>
      <c r="M9" s="91"/>
      <c r="N9" s="335" t="s">
        <v>187</v>
      </c>
      <c r="O9" s="336"/>
      <c r="P9" s="337"/>
      <c r="Q9" s="91"/>
      <c r="R9" s="116" t="s">
        <v>184</v>
      </c>
      <c r="S9" s="117">
        <v>0.03</v>
      </c>
    </row>
    <row r="10" spans="1:19" x14ac:dyDescent="0.25">
      <c r="A10" s="224">
        <v>295.10000000000002</v>
      </c>
      <c r="B10" s="225" t="s">
        <v>185</v>
      </c>
      <c r="C10" s="225" t="s">
        <v>168</v>
      </c>
      <c r="D10" s="212"/>
      <c r="E10" s="213"/>
      <c r="F10" s="103">
        <f t="shared" si="0"/>
        <v>0</v>
      </c>
      <c r="G10" s="104">
        <f t="shared" si="1"/>
        <v>0</v>
      </c>
      <c r="I10" s="118">
        <f>I9*100/1000000</f>
        <v>0</v>
      </c>
      <c r="J10" s="119" t="s">
        <v>164</v>
      </c>
      <c r="K10" s="119">
        <f>K9*100/1000000</f>
        <v>0</v>
      </c>
      <c r="L10" s="108" t="s">
        <v>186</v>
      </c>
      <c r="M10" s="91"/>
      <c r="N10" s="122">
        <f>IF(S20="on",IF(R20="Feldspar",12.5*0.7982*(1-((((0.99685704+-0.23958774*LN(R18)+0.014597508*LN(R18)^2)/(1+-0.24153011*LN(R18)+0.015221787*LN(R18)^2))+((0.99685704+-0.23958774*LN(S18)+0.014597508*LN(S18)^2)/(1+-0.24153011*LN(S18)+0.015221787*LN(S18)^2)))/2)),0.01),0)</f>
        <v>0</v>
      </c>
      <c r="O10" s="123" t="s">
        <v>164</v>
      </c>
      <c r="P10" s="121">
        <f>IF(S20="on",IF(R20="Feldspar",N10*SQRT((0.12/12.5)^2+(0.039/0.7982)^2 + (P8/(N8))^2),0.002),0)</f>
        <v>0</v>
      </c>
      <c r="Q10" s="91"/>
      <c r="R10" s="120" t="s">
        <v>188</v>
      </c>
      <c r="S10" s="121">
        <v>0.04</v>
      </c>
    </row>
    <row r="11" spans="1:19" x14ac:dyDescent="0.25">
      <c r="A11" s="226">
        <v>338.21</v>
      </c>
      <c r="B11" s="227" t="s">
        <v>176</v>
      </c>
      <c r="C11" s="227" t="s">
        <v>177</v>
      </c>
      <c r="D11" s="212"/>
      <c r="E11" s="213"/>
      <c r="F11" s="103">
        <f t="shared" si="0"/>
        <v>0</v>
      </c>
      <c r="G11" s="104">
        <f t="shared" si="1"/>
        <v>0</v>
      </c>
      <c r="I11" s="344" t="s">
        <v>52</v>
      </c>
      <c r="J11" s="344"/>
      <c r="K11" s="344"/>
      <c r="L11" s="345"/>
      <c r="M11" s="91"/>
      <c r="N11" s="280" t="s">
        <v>214</v>
      </c>
      <c r="O11" s="281"/>
      <c r="P11" s="282"/>
      <c r="Q11" s="91"/>
      <c r="R11" s="238" t="s">
        <v>189</v>
      </c>
      <c r="S11" s="175">
        <f>IF(Overview!AM11="silt",IF(Overview!K11="lin",0.03,IF(Overview!K11="exp",0.04,"missing info")),0)</f>
        <v>0</v>
      </c>
    </row>
    <row r="12" spans="1:19" x14ac:dyDescent="0.25">
      <c r="A12" s="224">
        <v>351.85</v>
      </c>
      <c r="B12" s="225" t="s">
        <v>185</v>
      </c>
      <c r="C12" s="225" t="s">
        <v>168</v>
      </c>
      <c r="D12" s="212"/>
      <c r="E12" s="213"/>
      <c r="F12" s="103">
        <f t="shared" si="0"/>
        <v>0</v>
      </c>
      <c r="G12" s="104">
        <f t="shared" si="1"/>
        <v>0</v>
      </c>
      <c r="I12" s="344"/>
      <c r="J12" s="344"/>
      <c r="K12" s="344"/>
      <c r="L12" s="345"/>
      <c r="M12" s="91"/>
      <c r="N12" s="335" t="s">
        <v>216</v>
      </c>
      <c r="O12" s="336"/>
      <c r="P12" s="337"/>
      <c r="Q12" s="91"/>
      <c r="R12" s="91"/>
      <c r="S12" s="109"/>
    </row>
    <row r="13" spans="1:19" x14ac:dyDescent="0.25">
      <c r="A13" s="228">
        <v>583.17999999999995</v>
      </c>
      <c r="B13" s="229" t="s">
        <v>190</v>
      </c>
      <c r="C13" s="227" t="s">
        <v>177</v>
      </c>
      <c r="D13" s="212"/>
      <c r="E13" s="213"/>
      <c r="F13" s="103">
        <f t="shared" si="0"/>
        <v>0</v>
      </c>
      <c r="G13" s="104">
        <f t="shared" si="1"/>
        <v>0</v>
      </c>
      <c r="I13" s="124"/>
      <c r="J13" s="125" t="s">
        <v>191</v>
      </c>
      <c r="K13" s="125" t="s">
        <v>192</v>
      </c>
      <c r="L13" s="126" t="s">
        <v>193</v>
      </c>
      <c r="M13" s="91"/>
      <c r="N13" s="130" t="e">
        <f>D7/(D4+D5)</f>
        <v>#DIV/0!</v>
      </c>
      <c r="O13" s="123" t="s">
        <v>164</v>
      </c>
      <c r="P13" s="131" t="e">
        <f>SQRT((E7^2/(D4+D5)^2)+(D7^2*(E4^2+E5^2)/(D4+D5)^4))</f>
        <v>#DIV/0!</v>
      </c>
      <c r="Q13" s="91"/>
      <c r="R13" s="239" t="s">
        <v>194</v>
      </c>
      <c r="S13" s="176">
        <f>Overview!$N$11</f>
        <v>0</v>
      </c>
    </row>
    <row r="14" spans="1:19" x14ac:dyDescent="0.25">
      <c r="A14" s="224">
        <v>609.22</v>
      </c>
      <c r="B14" s="225" t="s">
        <v>195</v>
      </c>
      <c r="C14" s="225" t="s">
        <v>168</v>
      </c>
      <c r="D14" s="212"/>
      <c r="E14" s="213"/>
      <c r="F14" s="103">
        <f t="shared" si="0"/>
        <v>0</v>
      </c>
      <c r="G14" s="104">
        <f t="shared" si="1"/>
        <v>0</v>
      </c>
      <c r="I14" s="127" t="s">
        <v>196</v>
      </c>
      <c r="J14" s="128" t="e">
        <f>(I6*0.0479)+(I3*0.1116)+(I10*0.2491)</f>
        <v>#DIV/0!</v>
      </c>
      <c r="K14" s="128" t="e">
        <f>(I6*0.0277*(1-0.171))+(I3*0.1457*(1-0.117))+(I10*(0.7982+0.019)*(1-0.0494))</f>
        <v>#DIV/0!</v>
      </c>
      <c r="L14" s="129" t="e">
        <f>(I6*0.644*S11)+(I3*2.22*S11)</f>
        <v>#DIV/0!</v>
      </c>
      <c r="M14" s="91"/>
      <c r="N14" s="338" t="s">
        <v>217</v>
      </c>
      <c r="O14" s="339"/>
      <c r="P14" s="340"/>
      <c r="Q14" s="91"/>
      <c r="R14" s="240" t="s">
        <v>197</v>
      </c>
      <c r="S14" s="177">
        <f>Overview!$O$11</f>
        <v>0</v>
      </c>
    </row>
    <row r="15" spans="1:19" x14ac:dyDescent="0.25">
      <c r="A15" s="228">
        <v>911.1</v>
      </c>
      <c r="B15" s="227" t="s">
        <v>176</v>
      </c>
      <c r="C15" s="227" t="s">
        <v>177</v>
      </c>
      <c r="D15" s="212"/>
      <c r="E15" s="213"/>
      <c r="F15" s="103">
        <f t="shared" si="0"/>
        <v>0</v>
      </c>
      <c r="G15" s="104">
        <f t="shared" si="1"/>
        <v>0</v>
      </c>
      <c r="I15" s="127" t="s">
        <v>198</v>
      </c>
      <c r="J15" s="128" t="e">
        <f>SQRT((0.0479*K6)^2+(0.1116*K3)^2+(0.2491*K10)^2)</f>
        <v>#DIV/0!</v>
      </c>
      <c r="K15" s="128" t="e">
        <f>SQRT((0.0277*(1-0.171)*K6)^2+(I6*0.0277*0.013)^2+(0.1457*(1-0.117)*K3)^2+(I3*0.1457*0.011)^2+(0.801*(1-0.0494)*K10)^2+(I10*0.801*0.007)^2)</f>
        <v>#DIV/0!</v>
      </c>
      <c r="L15" s="132" t="e">
        <f>IF(L14=0,0,(SQRT((K6*0.644)^2+(K3*2.22)^2)*S11))</f>
        <v>#DIV/0!</v>
      </c>
      <c r="M15" s="91"/>
      <c r="N15" s="219" t="e">
        <f>D9/(D6+D8+D11+D15+D16)</f>
        <v>#DIV/0!</v>
      </c>
      <c r="O15" s="123" t="s">
        <v>164</v>
      </c>
      <c r="P15" s="220" t="e">
        <f>SQRT((E9^2/(D6+D8+D11+D15+D16)^2)+(D9^2*(E6^2+E8^2+E11^2+E15^2+E16^2)/(D6+D8+D11+D15+D16)^4))</f>
        <v>#DIV/0!</v>
      </c>
      <c r="Q15" s="91"/>
      <c r="R15" s="91"/>
      <c r="S15" s="109"/>
    </row>
    <row r="16" spans="1:19" x14ac:dyDescent="0.25">
      <c r="A16" s="226">
        <v>968.93</v>
      </c>
      <c r="B16" s="227" t="s">
        <v>176</v>
      </c>
      <c r="C16" s="227" t="s">
        <v>177</v>
      </c>
      <c r="D16" s="212"/>
      <c r="E16" s="213"/>
      <c r="F16" s="103">
        <f t="shared" si="0"/>
        <v>0</v>
      </c>
      <c r="G16" s="104">
        <f t="shared" si="1"/>
        <v>0</v>
      </c>
      <c r="I16" s="127" t="s">
        <v>199</v>
      </c>
      <c r="J16" s="128" t="e">
        <f>J14/(1+1.14*N4)</f>
        <v>#DIV/0!</v>
      </c>
      <c r="K16" s="128" t="e">
        <f>K14/(1+1.25*N4)</f>
        <v>#DIV/0!</v>
      </c>
      <c r="L16" s="129" t="e">
        <f>L14/(1+1.5*N4)</f>
        <v>#DIV/0!</v>
      </c>
      <c r="M16" s="91"/>
      <c r="N16" s="262" t="s">
        <v>200</v>
      </c>
      <c r="O16" s="262"/>
      <c r="P16" s="262"/>
      <c r="Q16" s="133"/>
      <c r="R16" s="341" t="s">
        <v>201</v>
      </c>
      <c r="S16" s="342"/>
    </row>
    <row r="17" spans="1:19" ht="15.75" thickBot="1" x14ac:dyDescent="0.3">
      <c r="A17" s="230">
        <v>1120.1600000000001</v>
      </c>
      <c r="B17" s="225" t="s">
        <v>195</v>
      </c>
      <c r="C17" s="225" t="s">
        <v>168</v>
      </c>
      <c r="D17" s="212"/>
      <c r="E17" s="213"/>
      <c r="F17" s="103">
        <f t="shared" si="0"/>
        <v>0</v>
      </c>
      <c r="G17" s="104">
        <f t="shared" si="1"/>
        <v>0</v>
      </c>
      <c r="I17" s="134" t="s">
        <v>202</v>
      </c>
      <c r="J17" s="135" t="e">
        <f>SQRT(((J15/(1+1.14*N4))^2+((J14*1.14*P4)/(1+1.14*N4)^2)^2))</f>
        <v>#DIV/0!</v>
      </c>
      <c r="K17" s="135" t="e">
        <f>SQRT((K15/(1+1.25*N4))^2+((K14*1.25*P4)/(1+1.25*N4)^2)^2)</f>
        <v>#DIV/0!</v>
      </c>
      <c r="L17" s="136" t="e">
        <f>SQRT((L15/(1+1.5*N4))^2+((L14*1.5*P4)/(1+1.5*N4)^2)^2)</f>
        <v>#DIV/0!</v>
      </c>
      <c r="M17" s="91"/>
      <c r="N17" s="137" t="e">
        <f>J16+K16+L16+N2+N10</f>
        <v>#DIV/0!</v>
      </c>
      <c r="O17" s="94" t="s">
        <v>164</v>
      </c>
      <c r="P17" s="138" t="e">
        <f>SQRT(J17^2+K17^2+L17^2+P2^2+P10^2)</f>
        <v>#DIV/0!</v>
      </c>
      <c r="Q17" s="139"/>
      <c r="R17" s="241" t="s">
        <v>203</v>
      </c>
      <c r="S17" s="242" t="s">
        <v>204</v>
      </c>
    </row>
    <row r="18" spans="1:19" x14ac:dyDescent="0.25">
      <c r="A18" s="231">
        <v>1460.91</v>
      </c>
      <c r="B18" s="232" t="s">
        <v>205</v>
      </c>
      <c r="C18" s="232" t="s">
        <v>180</v>
      </c>
      <c r="D18" s="212"/>
      <c r="E18" s="213"/>
      <c r="F18" s="103">
        <f t="shared" si="0"/>
        <v>0</v>
      </c>
      <c r="G18" s="104">
        <f t="shared" si="1"/>
        <v>0</v>
      </c>
      <c r="I18" s="265" t="s">
        <v>206</v>
      </c>
      <c r="J18" s="265"/>
      <c r="K18" s="265"/>
      <c r="L18" s="265"/>
      <c r="M18" s="91"/>
      <c r="N18" s="266" t="s">
        <v>17</v>
      </c>
      <c r="O18" s="266"/>
      <c r="P18" s="266"/>
      <c r="Q18" s="139"/>
      <c r="R18" s="178">
        <f>Overview!$AN$11</f>
        <v>0</v>
      </c>
      <c r="S18" s="179">
        <f>Overview!$AO$11</f>
        <v>0</v>
      </c>
    </row>
    <row r="19" spans="1:19" ht="15.75" thickBot="1" x14ac:dyDescent="0.3">
      <c r="A19" s="230">
        <v>1764.83</v>
      </c>
      <c r="B19" s="225" t="s">
        <v>195</v>
      </c>
      <c r="C19" s="225" t="s">
        <v>168</v>
      </c>
      <c r="D19" s="212"/>
      <c r="E19" s="213"/>
      <c r="F19" s="103">
        <f t="shared" si="0"/>
        <v>0</v>
      </c>
      <c r="G19" s="104">
        <f t="shared" si="1"/>
        <v>0</v>
      </c>
      <c r="I19" s="91"/>
      <c r="J19" s="91"/>
      <c r="K19" s="91"/>
      <c r="L19" s="91"/>
      <c r="M19" s="91"/>
      <c r="N19" s="140" t="e">
        <f>N6*1000/N17</f>
        <v>#DIV/0!</v>
      </c>
      <c r="O19" s="141" t="s">
        <v>164</v>
      </c>
      <c r="P19" s="142" t="e">
        <f>N19*SQRT((P6/N6)^2+(P17/N17)^2)</f>
        <v>#DIV/0!</v>
      </c>
      <c r="Q19" s="139"/>
      <c r="R19" s="143"/>
      <c r="S19" s="144"/>
    </row>
    <row r="20" spans="1:19" ht="15.75" thickBot="1" x14ac:dyDescent="0.3">
      <c r="A20" s="226">
        <v>2615.8200000000002</v>
      </c>
      <c r="B20" s="229" t="s">
        <v>190</v>
      </c>
      <c r="C20" s="229" t="s">
        <v>177</v>
      </c>
      <c r="D20" s="214"/>
      <c r="E20" s="215"/>
      <c r="F20" s="145">
        <f t="shared" si="0"/>
        <v>0</v>
      </c>
      <c r="G20" s="146">
        <f t="shared" si="1"/>
        <v>0</v>
      </c>
      <c r="I20" s="254" t="s">
        <v>207</v>
      </c>
      <c r="J20" s="254"/>
      <c r="K20" s="254"/>
      <c r="L20" s="254"/>
      <c r="M20" s="91"/>
      <c r="N20" s="255" t="s">
        <v>230</v>
      </c>
      <c r="O20" s="255"/>
      <c r="P20" s="255"/>
      <c r="Q20" s="147"/>
      <c r="R20" s="221" t="str">
        <f>Overview!$AL$11</f>
        <v>Quartz</v>
      </c>
      <c r="S20" s="223">
        <f>Overview!$AP$48</f>
        <v>0</v>
      </c>
    </row>
    <row r="25" spans="1:19" x14ac:dyDescent="0.25">
      <c r="I25" s="45"/>
    </row>
    <row r="26" spans="1:19" x14ac:dyDescent="0.25">
      <c r="I26" s="171"/>
    </row>
    <row r="29" spans="1:19" x14ac:dyDescent="0.25">
      <c r="H29" s="216"/>
    </row>
    <row r="32" spans="1:19" x14ac:dyDescent="0.25">
      <c r="J32" s="171"/>
    </row>
  </sheetData>
  <sheetProtection sheet="1" objects="1" scenarios="1"/>
  <protectedRanges>
    <protectedRange sqref="B3:B20" name="Intervalo1"/>
  </protectedRanges>
  <mergeCells count="28">
    <mergeCell ref="B1:B2"/>
    <mergeCell ref="C1:C2"/>
    <mergeCell ref="F1:F2"/>
    <mergeCell ref="G1:G2"/>
    <mergeCell ref="I1:L1"/>
    <mergeCell ref="N1:P1"/>
    <mergeCell ref="R1:S1"/>
    <mergeCell ref="R2:S2"/>
    <mergeCell ref="N3:P3"/>
    <mergeCell ref="R3:S3"/>
    <mergeCell ref="I4:L4"/>
    <mergeCell ref="R4:S4"/>
    <mergeCell ref="N5:P5"/>
    <mergeCell ref="R5:S5"/>
    <mergeCell ref="R6:S6"/>
    <mergeCell ref="R16:S16"/>
    <mergeCell ref="I18:L18"/>
    <mergeCell ref="N18:P18"/>
    <mergeCell ref="I7:L7"/>
    <mergeCell ref="I11:L12"/>
    <mergeCell ref="I20:L20"/>
    <mergeCell ref="N20:P20"/>
    <mergeCell ref="N7:P7"/>
    <mergeCell ref="N9:P9"/>
    <mergeCell ref="N12:P12"/>
    <mergeCell ref="N11:P11"/>
    <mergeCell ref="N14:P14"/>
    <mergeCell ref="N16:P16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C567D2B7-5A14-42DE-A5D6-E70DA2ECBA08}">
          <x14:formula1>
            <xm:f>'Occult Data'!$O$1:$O$2</xm:f>
          </x14:formula1>
          <xm:sqref>B18</xm:sqref>
        </x14:dataValidation>
        <x14:dataValidation type="list" allowBlank="1" showInputMessage="1" showErrorMessage="1" xr:uid="{97D87837-7631-4575-AA5A-5676CEF2D415}">
          <x14:formula1>
            <xm:f>'Occult Data'!$N$1:$N$2</xm:f>
          </x14:formula1>
          <xm:sqref>B3</xm:sqref>
        </x14:dataValidation>
        <x14:dataValidation type="list" allowBlank="1" showInputMessage="1" showErrorMessage="1" xr:uid="{1102023F-68E5-462B-92E6-533832611D77}">
          <x14:formula1>
            <xm:f>'Occult Data'!$M$1:$M$2</xm:f>
          </x14:formula1>
          <xm:sqref>B4:B5</xm:sqref>
        </x14:dataValidation>
        <x14:dataValidation type="list" allowBlank="1" showInputMessage="1" showErrorMessage="1" xr:uid="{D70101CD-7321-405F-BD16-2DDA9D1B7C46}">
          <x14:formula1>
            <xm:f>'Occult Data'!$L$1:$L$2</xm:f>
          </x14:formula1>
          <xm:sqref>B7</xm:sqref>
        </x14:dataValidation>
        <x14:dataValidation type="list" allowBlank="1" showInputMessage="1" showErrorMessage="1" xr:uid="{61AF53A9-CC1C-4889-9B13-9177A9486242}">
          <x14:formula1>
            <xm:f>'Occult Data'!$K$1:$K$2</xm:f>
          </x14:formula1>
          <xm:sqref>B12 B10</xm:sqref>
        </x14:dataValidation>
        <x14:dataValidation type="list" allowBlank="1" showInputMessage="1" showErrorMessage="1" xr:uid="{3504271A-5123-4B78-B96C-4059294768F7}">
          <x14:formula1>
            <xm:f>'Occult Data'!$J$1:$J$2</xm:f>
          </x14:formula1>
          <xm:sqref>B19 B17 B14</xm:sqref>
        </x14:dataValidation>
        <x14:dataValidation type="list" allowBlank="1" showInputMessage="1" showErrorMessage="1" xr:uid="{54A926DE-6898-42CB-AA32-09AE0E87FB3E}">
          <x14:formula1>
            <xm:f>'Occult Data'!$I$1:$I$2</xm:f>
          </x14:formula1>
          <xm:sqref>B9</xm:sqref>
        </x14:dataValidation>
        <x14:dataValidation type="list" allowBlank="1" showInputMessage="1" showErrorMessage="1" xr:uid="{1DA6A64F-A0BD-4870-9499-2D88AC0259B6}">
          <x14:formula1>
            <xm:f>'Occult Data'!$H$1:$H$2</xm:f>
          </x14:formula1>
          <xm:sqref>B6 B8 B11 B15:B16</xm:sqref>
        </x14:dataValidation>
        <x14:dataValidation type="list" allowBlank="1" showInputMessage="1" showErrorMessage="1" xr:uid="{ABE7E5B2-20BC-46B1-AE93-15BC897F80D9}">
          <x14:formula1>
            <xm:f>'Occult Data'!$G$1:$G$2</xm:f>
          </x14:formula1>
          <xm:sqref>B20 B13</xm:sqref>
        </x14:dataValidation>
      </x14:dataValidation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S32"/>
  <sheetViews>
    <sheetView zoomScaleNormal="100" workbookViewId="0">
      <selection activeCell="B3" sqref="B3:B20"/>
    </sheetView>
  </sheetViews>
  <sheetFormatPr defaultColWidth="11.5703125" defaultRowHeight="15" x14ac:dyDescent="0.25"/>
  <cols>
    <col min="1" max="1" width="9.28515625" customWidth="1"/>
    <col min="2" max="2" width="8.28515625" customWidth="1"/>
    <col min="3" max="3" width="6.85546875" customWidth="1"/>
    <col min="4" max="4" width="11.85546875" customWidth="1"/>
    <col min="5" max="5" width="13.140625" customWidth="1"/>
    <col min="6" max="6" width="10.85546875" customWidth="1"/>
    <col min="7" max="7" width="11.28515625" customWidth="1"/>
    <col min="8" max="8" width="3.140625" customWidth="1"/>
    <col min="9" max="9" width="15.28515625" customWidth="1"/>
    <col min="10" max="10" width="10.7109375" customWidth="1"/>
    <col min="11" max="11" width="13.140625" customWidth="1"/>
    <col min="13" max="13" width="3.140625" customWidth="1"/>
    <col min="14" max="14" width="11.7109375" customWidth="1"/>
    <col min="15" max="16" width="10" customWidth="1"/>
    <col min="17" max="17" width="3.140625" customWidth="1"/>
    <col min="18" max="18" width="14.28515625" customWidth="1"/>
    <col min="19" max="19" width="13.5703125" customWidth="1"/>
    <col min="20" max="64" width="8.7109375" customWidth="1"/>
  </cols>
  <sheetData>
    <row r="1" spans="1:19" ht="13.9" customHeight="1" x14ac:dyDescent="0.25">
      <c r="A1" s="233" t="s">
        <v>152</v>
      </c>
      <c r="B1" s="347" t="s">
        <v>153</v>
      </c>
      <c r="C1" s="347" t="s">
        <v>154</v>
      </c>
      <c r="D1" s="234" t="s">
        <v>155</v>
      </c>
      <c r="E1" s="235" t="s">
        <v>156</v>
      </c>
      <c r="F1" s="348" t="s">
        <v>157</v>
      </c>
      <c r="G1" s="349" t="s">
        <v>158</v>
      </c>
      <c r="H1" s="90"/>
      <c r="I1" s="343" t="s">
        <v>159</v>
      </c>
      <c r="J1" s="343"/>
      <c r="K1" s="343"/>
      <c r="L1" s="343"/>
      <c r="M1" s="91"/>
      <c r="N1" s="343" t="s">
        <v>160</v>
      </c>
      <c r="O1" s="343"/>
      <c r="P1" s="343"/>
      <c r="Q1" s="91"/>
      <c r="R1" s="274" t="s">
        <v>161</v>
      </c>
      <c r="S1" s="274"/>
    </row>
    <row r="2" spans="1:19" ht="15.75" thickBot="1" x14ac:dyDescent="0.3">
      <c r="A2" s="233" t="s">
        <v>162</v>
      </c>
      <c r="B2" s="347"/>
      <c r="C2" s="347"/>
      <c r="D2" s="236" t="s">
        <v>163</v>
      </c>
      <c r="E2" s="237" t="s">
        <v>163</v>
      </c>
      <c r="F2" s="348"/>
      <c r="G2" s="349"/>
      <c r="H2" s="92"/>
      <c r="I2" s="93" t="e">
        <f>SUM(G3,G4,G5,G7,G10,G12,G14,G17,G19)/SUM(F3,F4,F5,F7,F10,F12,F14,F17,F19)</f>
        <v>#DIV/0!</v>
      </c>
      <c r="J2" s="94" t="s">
        <v>164</v>
      </c>
      <c r="K2" s="95" t="e">
        <f>SQRT(1/SUM(F3,F4,F5,F7,F10,F12,F14,F17,F19))</f>
        <v>#DIV/0!</v>
      </c>
      <c r="L2" s="96" t="s">
        <v>165</v>
      </c>
      <c r="M2" s="91"/>
      <c r="N2" s="172">
        <f>Overview!$AA$11</f>
        <v>0.19504856112476671</v>
      </c>
      <c r="O2" s="173" t="s">
        <v>164</v>
      </c>
      <c r="P2" s="174" t="e">
        <f>Overview!$AB$11</f>
        <v>#DIV/0!</v>
      </c>
      <c r="Q2" s="91"/>
      <c r="R2" s="270" t="s">
        <v>166</v>
      </c>
      <c r="S2" s="270"/>
    </row>
    <row r="3" spans="1:19" ht="17.25" x14ac:dyDescent="0.25">
      <c r="A3" s="224">
        <v>46.5</v>
      </c>
      <c r="B3" s="225" t="s">
        <v>167</v>
      </c>
      <c r="C3" s="225" t="s">
        <v>168</v>
      </c>
      <c r="D3" s="212"/>
      <c r="E3" s="213"/>
      <c r="F3" s="97">
        <f t="shared" ref="F3:F20" si="0">IF(B3="-",0,IF(E3&lt;&gt;0,1/E3^2,0))</f>
        <v>0</v>
      </c>
      <c r="G3" s="98">
        <f>IF(D3&lt;&gt;0,D3*F3,0)</f>
        <v>0</v>
      </c>
      <c r="I3" s="99" t="e">
        <f>I2*27/0.33</f>
        <v>#DIV/0!</v>
      </c>
      <c r="J3" s="100" t="s">
        <v>164</v>
      </c>
      <c r="K3" s="101" t="e">
        <f>K2*27/0.33</f>
        <v>#DIV/0!</v>
      </c>
      <c r="L3" s="102" t="s">
        <v>169</v>
      </c>
      <c r="M3" s="91"/>
      <c r="N3" s="346" t="s">
        <v>170</v>
      </c>
      <c r="O3" s="346"/>
      <c r="P3" s="346"/>
      <c r="Q3" s="91"/>
      <c r="R3" s="272" t="s">
        <v>171</v>
      </c>
      <c r="S3" s="272"/>
    </row>
    <row r="4" spans="1:19" x14ac:dyDescent="0.25">
      <c r="A4" s="224">
        <v>63.29</v>
      </c>
      <c r="B4" s="225" t="s">
        <v>172</v>
      </c>
      <c r="C4" s="225" t="s">
        <v>168</v>
      </c>
      <c r="D4" s="212"/>
      <c r="E4" s="213"/>
      <c r="F4" s="103">
        <f t="shared" si="0"/>
        <v>0</v>
      </c>
      <c r="G4" s="104">
        <f>IF(D4&lt;&gt;0,D4*F4,0)</f>
        <v>0</v>
      </c>
      <c r="I4" s="343" t="s">
        <v>173</v>
      </c>
      <c r="J4" s="343"/>
      <c r="K4" s="343"/>
      <c r="L4" s="343"/>
      <c r="M4" s="91"/>
      <c r="N4" s="172" t="e">
        <f>Overview!$AG$11</f>
        <v>#DIV/0!</v>
      </c>
      <c r="O4" s="173" t="s">
        <v>164</v>
      </c>
      <c r="P4" s="174">
        <f>0.1</f>
        <v>0.1</v>
      </c>
      <c r="Q4" s="91"/>
      <c r="R4" s="270" t="s">
        <v>174</v>
      </c>
      <c r="S4" s="270"/>
    </row>
    <row r="5" spans="1:19" x14ac:dyDescent="0.25">
      <c r="A5" s="230">
        <v>93.31</v>
      </c>
      <c r="B5" s="225" t="s">
        <v>172</v>
      </c>
      <c r="C5" s="225" t="s">
        <v>168</v>
      </c>
      <c r="D5" s="212"/>
      <c r="E5" s="213"/>
      <c r="F5" s="103">
        <f t="shared" si="0"/>
        <v>0</v>
      </c>
      <c r="G5" s="104">
        <f t="shared" ref="G5:G20" si="1">IF(D5&lt;&gt;0,D5*F5,0)</f>
        <v>0</v>
      </c>
      <c r="I5" s="93" t="e">
        <f>SUM(G6,G8,G9,G11,G15,G13,G16,G20)/SUM(F6,F8,F9,F11,F13,F15,F16,F20)</f>
        <v>#DIV/0!</v>
      </c>
      <c r="J5" s="94" t="s">
        <v>164</v>
      </c>
      <c r="K5" s="95" t="e">
        <f>SQRT(1/SUM(F6,F8,F9,F11,F13,F15,F16,F20))</f>
        <v>#DIV/0!</v>
      </c>
      <c r="L5" s="96" t="s">
        <v>165</v>
      </c>
      <c r="M5" s="91"/>
      <c r="N5" s="346" t="s">
        <v>13</v>
      </c>
      <c r="O5" s="346"/>
      <c r="P5" s="346"/>
      <c r="Q5" s="91"/>
      <c r="R5" s="272" t="s">
        <v>175</v>
      </c>
      <c r="S5" s="272"/>
    </row>
    <row r="6" spans="1:19" x14ac:dyDescent="0.25">
      <c r="A6" s="226">
        <v>128.72</v>
      </c>
      <c r="B6" s="227" t="s">
        <v>176</v>
      </c>
      <c r="C6" s="227" t="s">
        <v>177</v>
      </c>
      <c r="D6" s="212"/>
      <c r="E6" s="213"/>
      <c r="F6" s="103">
        <f t="shared" si="0"/>
        <v>0</v>
      </c>
      <c r="G6" s="104">
        <f t="shared" si="1"/>
        <v>0</v>
      </c>
      <c r="I6" s="105" t="e">
        <f>I5*27/0.11</f>
        <v>#DIV/0!</v>
      </c>
      <c r="J6" s="106" t="s">
        <v>164</v>
      </c>
      <c r="K6" s="107" t="e">
        <f>K5*27/0.11</f>
        <v>#DIV/0!</v>
      </c>
      <c r="L6" s="108" t="s">
        <v>169</v>
      </c>
      <c r="M6" s="91"/>
      <c r="N6" s="172">
        <f>Overview!$D$11</f>
        <v>0</v>
      </c>
      <c r="O6" s="173" t="s">
        <v>164</v>
      </c>
      <c r="P6" s="174">
        <f>Overview!$E$11</f>
        <v>0</v>
      </c>
      <c r="Q6" s="91"/>
      <c r="R6" s="273" t="s">
        <v>178</v>
      </c>
      <c r="S6" s="273"/>
    </row>
    <row r="7" spans="1:19" x14ac:dyDescent="0.25">
      <c r="A7" s="230">
        <v>185.76</v>
      </c>
      <c r="B7" s="225" t="s">
        <v>179</v>
      </c>
      <c r="C7" s="225" t="s">
        <v>168</v>
      </c>
      <c r="D7" s="212"/>
      <c r="E7" s="213"/>
      <c r="F7" s="103">
        <f t="shared" si="0"/>
        <v>0</v>
      </c>
      <c r="G7" s="104">
        <f t="shared" si="1"/>
        <v>0</v>
      </c>
      <c r="I7" s="343" t="s">
        <v>180</v>
      </c>
      <c r="J7" s="343"/>
      <c r="K7" s="343"/>
      <c r="L7" s="343"/>
      <c r="M7" s="91"/>
      <c r="N7" s="335" t="s">
        <v>181</v>
      </c>
      <c r="O7" s="336"/>
      <c r="P7" s="337"/>
      <c r="Q7" s="91"/>
      <c r="R7" s="91"/>
      <c r="S7" s="109"/>
    </row>
    <row r="8" spans="1:19" ht="15" customHeight="1" x14ac:dyDescent="0.25">
      <c r="A8" s="226">
        <v>209.42</v>
      </c>
      <c r="B8" s="227" t="s">
        <v>176</v>
      </c>
      <c r="C8" s="227" t="s">
        <v>177</v>
      </c>
      <c r="D8" s="212"/>
      <c r="E8" s="213"/>
      <c r="F8" s="103">
        <f t="shared" si="0"/>
        <v>0</v>
      </c>
      <c r="G8" s="104">
        <f t="shared" si="1"/>
        <v>0</v>
      </c>
      <c r="I8" s="110">
        <f>D18</f>
        <v>0</v>
      </c>
      <c r="J8" s="94" t="s">
        <v>164</v>
      </c>
      <c r="K8" s="94">
        <f>E18</f>
        <v>0</v>
      </c>
      <c r="L8" s="111" t="s">
        <v>165</v>
      </c>
      <c r="M8" s="91"/>
      <c r="N8" s="113" t="e">
        <f>(((0.99685704+-0.23958774*LN(R18)+0.014597508*LN(R18)^2)/(1+-0.24153011*LN(R18)+0.015221787*LN(R18)^2))+((0.99685704+-0.23958774*LN(S18)+0.014597508*LN(S18)^2)/(1+-0.24153011*LN(S18)+0.015221787*LN(S18)^2)))/2</f>
        <v>#NUM!</v>
      </c>
      <c r="O8" s="114" t="s">
        <v>164</v>
      </c>
      <c r="P8" s="115" t="e">
        <f>N8*0.05</f>
        <v>#NUM!</v>
      </c>
      <c r="Q8" s="91"/>
      <c r="R8" s="217" t="s">
        <v>189</v>
      </c>
      <c r="S8" s="218" t="s">
        <v>215</v>
      </c>
    </row>
    <row r="9" spans="1:19" x14ac:dyDescent="0.25">
      <c r="A9" s="228">
        <v>238.71</v>
      </c>
      <c r="B9" s="227" t="s">
        <v>183</v>
      </c>
      <c r="C9" s="227" t="s">
        <v>177</v>
      </c>
      <c r="D9" s="212"/>
      <c r="E9" s="213"/>
      <c r="F9" s="103">
        <f t="shared" si="0"/>
        <v>0</v>
      </c>
      <c r="G9" s="104">
        <f t="shared" si="1"/>
        <v>0</v>
      </c>
      <c r="I9" s="112">
        <f>I8*27*1224</f>
        <v>0</v>
      </c>
      <c r="J9" s="107" t="s">
        <v>164</v>
      </c>
      <c r="K9" s="107">
        <f>K8*27*1224</f>
        <v>0</v>
      </c>
      <c r="L9" s="108" t="s">
        <v>169</v>
      </c>
      <c r="M9" s="91"/>
      <c r="N9" s="335" t="s">
        <v>187</v>
      </c>
      <c r="O9" s="336"/>
      <c r="P9" s="337"/>
      <c r="Q9" s="91"/>
      <c r="R9" s="116" t="s">
        <v>184</v>
      </c>
      <c r="S9" s="117">
        <v>0.03</v>
      </c>
    </row>
    <row r="10" spans="1:19" x14ac:dyDescent="0.25">
      <c r="A10" s="224">
        <v>295.10000000000002</v>
      </c>
      <c r="B10" s="225" t="s">
        <v>185</v>
      </c>
      <c r="C10" s="225" t="s">
        <v>168</v>
      </c>
      <c r="D10" s="212"/>
      <c r="E10" s="213"/>
      <c r="F10" s="103">
        <f t="shared" si="0"/>
        <v>0</v>
      </c>
      <c r="G10" s="104">
        <f t="shared" si="1"/>
        <v>0</v>
      </c>
      <c r="I10" s="118">
        <f>I9*100/1000000</f>
        <v>0</v>
      </c>
      <c r="J10" s="119" t="s">
        <v>164</v>
      </c>
      <c r="K10" s="119">
        <f>K9*100/1000000</f>
        <v>0</v>
      </c>
      <c r="L10" s="108" t="s">
        <v>186</v>
      </c>
      <c r="M10" s="91"/>
      <c r="N10" s="122">
        <f>IF(S20="on",IF(R20="Feldspar",12.5*0.7982*(1-((((0.99685704+-0.23958774*LN(R18)+0.014597508*LN(R18)^2)/(1+-0.24153011*LN(R18)+0.015221787*LN(R18)^2))+((0.99685704+-0.23958774*LN(S18)+0.014597508*LN(S18)^2)/(1+-0.24153011*LN(S18)+0.015221787*LN(S18)^2)))/2)),0.01),0)</f>
        <v>0</v>
      </c>
      <c r="O10" s="123" t="s">
        <v>164</v>
      </c>
      <c r="P10" s="121">
        <f>IF(S20="on",IF(R20="Feldspar",N10*SQRT((0.12/12.5)^2+(0.039/0.7982)^2 + (P8/(N8))^2),0.002),0)</f>
        <v>0</v>
      </c>
      <c r="Q10" s="91"/>
      <c r="R10" s="120" t="s">
        <v>188</v>
      </c>
      <c r="S10" s="121">
        <v>0.04</v>
      </c>
    </row>
    <row r="11" spans="1:19" x14ac:dyDescent="0.25">
      <c r="A11" s="226">
        <v>338.21</v>
      </c>
      <c r="B11" s="227" t="s">
        <v>176</v>
      </c>
      <c r="C11" s="227" t="s">
        <v>177</v>
      </c>
      <c r="D11" s="212"/>
      <c r="E11" s="213"/>
      <c r="F11" s="103">
        <f t="shared" si="0"/>
        <v>0</v>
      </c>
      <c r="G11" s="104">
        <f t="shared" si="1"/>
        <v>0</v>
      </c>
      <c r="I11" s="344" t="s">
        <v>52</v>
      </c>
      <c r="J11" s="344"/>
      <c r="K11" s="344"/>
      <c r="L11" s="345"/>
      <c r="M11" s="91"/>
      <c r="N11" s="280" t="s">
        <v>214</v>
      </c>
      <c r="O11" s="281"/>
      <c r="P11" s="282"/>
      <c r="Q11" s="91"/>
      <c r="R11" s="238" t="s">
        <v>189</v>
      </c>
      <c r="S11" s="175">
        <f>IF(Overview!AM11="silt",IF(Overview!K11="lin",0.03,IF(Overview!K11="exp",0.04,"missing info")),0)</f>
        <v>0</v>
      </c>
    </row>
    <row r="12" spans="1:19" x14ac:dyDescent="0.25">
      <c r="A12" s="224">
        <v>351.85</v>
      </c>
      <c r="B12" s="225" t="s">
        <v>185</v>
      </c>
      <c r="C12" s="225" t="s">
        <v>168</v>
      </c>
      <c r="D12" s="212"/>
      <c r="E12" s="213"/>
      <c r="F12" s="103">
        <f t="shared" si="0"/>
        <v>0</v>
      </c>
      <c r="G12" s="104">
        <f t="shared" si="1"/>
        <v>0</v>
      </c>
      <c r="I12" s="344"/>
      <c r="J12" s="344"/>
      <c r="K12" s="344"/>
      <c r="L12" s="345"/>
      <c r="M12" s="91"/>
      <c r="N12" s="335" t="s">
        <v>216</v>
      </c>
      <c r="O12" s="336"/>
      <c r="P12" s="337"/>
      <c r="Q12" s="91"/>
      <c r="R12" s="91"/>
      <c r="S12" s="109"/>
    </row>
    <row r="13" spans="1:19" x14ac:dyDescent="0.25">
      <c r="A13" s="228">
        <v>583.17999999999995</v>
      </c>
      <c r="B13" s="229" t="s">
        <v>190</v>
      </c>
      <c r="C13" s="227" t="s">
        <v>177</v>
      </c>
      <c r="D13" s="212"/>
      <c r="E13" s="213"/>
      <c r="F13" s="103">
        <f t="shared" si="0"/>
        <v>0</v>
      </c>
      <c r="G13" s="104">
        <f t="shared" si="1"/>
        <v>0</v>
      </c>
      <c r="I13" s="124"/>
      <c r="J13" s="125" t="s">
        <v>191</v>
      </c>
      <c r="K13" s="125" t="s">
        <v>192</v>
      </c>
      <c r="L13" s="126" t="s">
        <v>193</v>
      </c>
      <c r="M13" s="91"/>
      <c r="N13" s="130" t="e">
        <f>D7/(D4+D5)</f>
        <v>#DIV/0!</v>
      </c>
      <c r="O13" s="123" t="s">
        <v>164</v>
      </c>
      <c r="P13" s="131" t="e">
        <f>SQRT((E7^2/(D4+D5)^2)+(D7^2*(E4^2+E5^2)/(D4+D5)^4))</f>
        <v>#DIV/0!</v>
      </c>
      <c r="Q13" s="91"/>
      <c r="R13" s="239" t="s">
        <v>194</v>
      </c>
      <c r="S13" s="176">
        <f>Overview!$N$11</f>
        <v>0</v>
      </c>
    </row>
    <row r="14" spans="1:19" x14ac:dyDescent="0.25">
      <c r="A14" s="224">
        <v>609.22</v>
      </c>
      <c r="B14" s="225" t="s">
        <v>195</v>
      </c>
      <c r="C14" s="225" t="s">
        <v>168</v>
      </c>
      <c r="D14" s="212"/>
      <c r="E14" s="213"/>
      <c r="F14" s="103">
        <f t="shared" si="0"/>
        <v>0</v>
      </c>
      <c r="G14" s="104">
        <f t="shared" si="1"/>
        <v>0</v>
      </c>
      <c r="I14" s="127" t="s">
        <v>196</v>
      </c>
      <c r="J14" s="128" t="e">
        <f>(I6*0.0479)+(I3*0.1116)+(I10*0.2491)</f>
        <v>#DIV/0!</v>
      </c>
      <c r="K14" s="128" t="e">
        <f>(I6*0.0277*(1-0.171))+(I3*0.1457*(1-0.117))+(I10*(0.7982+0.019)*(1-0.0494))</f>
        <v>#DIV/0!</v>
      </c>
      <c r="L14" s="129" t="e">
        <f>(I6*0.644*S11)+(I3*2.22*S11)</f>
        <v>#DIV/0!</v>
      </c>
      <c r="M14" s="91"/>
      <c r="N14" s="338" t="s">
        <v>217</v>
      </c>
      <c r="O14" s="339"/>
      <c r="P14" s="340"/>
      <c r="Q14" s="91"/>
      <c r="R14" s="240" t="s">
        <v>197</v>
      </c>
      <c r="S14" s="177">
        <f>Overview!$O$11</f>
        <v>0</v>
      </c>
    </row>
    <row r="15" spans="1:19" x14ac:dyDescent="0.25">
      <c r="A15" s="228">
        <v>911.1</v>
      </c>
      <c r="B15" s="227" t="s">
        <v>176</v>
      </c>
      <c r="C15" s="227" t="s">
        <v>177</v>
      </c>
      <c r="D15" s="212"/>
      <c r="E15" s="213"/>
      <c r="F15" s="103">
        <f t="shared" si="0"/>
        <v>0</v>
      </c>
      <c r="G15" s="104">
        <f t="shared" si="1"/>
        <v>0</v>
      </c>
      <c r="I15" s="127" t="s">
        <v>198</v>
      </c>
      <c r="J15" s="128" t="e">
        <f>SQRT((0.0479*K6)^2+(0.1116*K3)^2+(0.2491*K10)^2)</f>
        <v>#DIV/0!</v>
      </c>
      <c r="K15" s="128" t="e">
        <f>SQRT((0.0277*(1-0.171)*K6)^2+(I6*0.0277*0.013)^2+(0.1457*(1-0.117)*K3)^2+(I3*0.1457*0.011)^2+(0.801*(1-0.0494)*K10)^2+(I10*0.801*0.007)^2)</f>
        <v>#DIV/0!</v>
      </c>
      <c r="L15" s="132" t="e">
        <f>IF(L14=0,0,(SQRT((K6*0.644)^2+(K3*2.22)^2)*S11))</f>
        <v>#DIV/0!</v>
      </c>
      <c r="M15" s="91"/>
      <c r="N15" s="219" t="e">
        <f>D9/(D6+D8+D11+D15+D16)</f>
        <v>#DIV/0!</v>
      </c>
      <c r="O15" s="123" t="s">
        <v>164</v>
      </c>
      <c r="P15" s="220" t="e">
        <f>SQRT((E9^2/(D6+D8+D11+D15+D16)^2)+(D9^2*(E6^2+E8^2+E11^2+E15^2+E16^2)/(D6+D8+D11+D15+D16)^4))</f>
        <v>#DIV/0!</v>
      </c>
      <c r="Q15" s="91"/>
      <c r="R15" s="91"/>
      <c r="S15" s="109"/>
    </row>
    <row r="16" spans="1:19" x14ac:dyDescent="0.25">
      <c r="A16" s="226">
        <v>968.93</v>
      </c>
      <c r="B16" s="227" t="s">
        <v>176</v>
      </c>
      <c r="C16" s="227" t="s">
        <v>177</v>
      </c>
      <c r="D16" s="212"/>
      <c r="E16" s="213"/>
      <c r="F16" s="103">
        <f t="shared" si="0"/>
        <v>0</v>
      </c>
      <c r="G16" s="104">
        <f t="shared" si="1"/>
        <v>0</v>
      </c>
      <c r="I16" s="127" t="s">
        <v>199</v>
      </c>
      <c r="J16" s="128" t="e">
        <f>J14/(1+1.14*N4)</f>
        <v>#DIV/0!</v>
      </c>
      <c r="K16" s="128" t="e">
        <f>K14/(1+1.25*N4)</f>
        <v>#DIV/0!</v>
      </c>
      <c r="L16" s="129" t="e">
        <f>L14/(1+1.5*N4)</f>
        <v>#DIV/0!</v>
      </c>
      <c r="M16" s="91"/>
      <c r="N16" s="262" t="s">
        <v>200</v>
      </c>
      <c r="O16" s="262"/>
      <c r="P16" s="262"/>
      <c r="Q16" s="133"/>
      <c r="R16" s="341" t="s">
        <v>201</v>
      </c>
      <c r="S16" s="342"/>
    </row>
    <row r="17" spans="1:19" ht="15.75" thickBot="1" x14ac:dyDescent="0.3">
      <c r="A17" s="230">
        <v>1120.1600000000001</v>
      </c>
      <c r="B17" s="225" t="s">
        <v>195</v>
      </c>
      <c r="C17" s="225" t="s">
        <v>168</v>
      </c>
      <c r="D17" s="212"/>
      <c r="E17" s="213"/>
      <c r="F17" s="103">
        <f t="shared" si="0"/>
        <v>0</v>
      </c>
      <c r="G17" s="104">
        <f t="shared" si="1"/>
        <v>0</v>
      </c>
      <c r="I17" s="134" t="s">
        <v>202</v>
      </c>
      <c r="J17" s="135" t="e">
        <f>SQRT(((J15/(1+1.14*N4))^2+((J14*1.14*P4)/(1+1.14*N4)^2)^2))</f>
        <v>#DIV/0!</v>
      </c>
      <c r="K17" s="135" t="e">
        <f>SQRT((K15/(1+1.25*N4))^2+((K14*1.25*P4)/(1+1.25*N4)^2)^2)</f>
        <v>#DIV/0!</v>
      </c>
      <c r="L17" s="136" t="e">
        <f>SQRT((L15/(1+1.5*N4))^2+((L14*1.5*P4)/(1+1.5*N4)^2)^2)</f>
        <v>#DIV/0!</v>
      </c>
      <c r="M17" s="91"/>
      <c r="N17" s="137" t="e">
        <f>J16+K16+L16+N2+N10</f>
        <v>#DIV/0!</v>
      </c>
      <c r="O17" s="94" t="s">
        <v>164</v>
      </c>
      <c r="P17" s="138" t="e">
        <f>SQRT(J17^2+K17^2+L17^2+P2^2+P10^2)</f>
        <v>#DIV/0!</v>
      </c>
      <c r="Q17" s="139"/>
      <c r="R17" s="241" t="s">
        <v>203</v>
      </c>
      <c r="S17" s="242" t="s">
        <v>204</v>
      </c>
    </row>
    <row r="18" spans="1:19" x14ac:dyDescent="0.25">
      <c r="A18" s="231">
        <v>1460.91</v>
      </c>
      <c r="B18" s="232" t="s">
        <v>205</v>
      </c>
      <c r="C18" s="232" t="s">
        <v>180</v>
      </c>
      <c r="D18" s="212"/>
      <c r="E18" s="213"/>
      <c r="F18" s="103">
        <f t="shared" si="0"/>
        <v>0</v>
      </c>
      <c r="G18" s="104">
        <f t="shared" si="1"/>
        <v>0</v>
      </c>
      <c r="I18" s="265" t="s">
        <v>206</v>
      </c>
      <c r="J18" s="265"/>
      <c r="K18" s="265"/>
      <c r="L18" s="265"/>
      <c r="M18" s="91"/>
      <c r="N18" s="266" t="s">
        <v>17</v>
      </c>
      <c r="O18" s="266"/>
      <c r="P18" s="266"/>
      <c r="Q18" s="139"/>
      <c r="R18" s="178">
        <f>Overview!$AN$11</f>
        <v>0</v>
      </c>
      <c r="S18" s="179">
        <f>Overview!$AO$11</f>
        <v>0</v>
      </c>
    </row>
    <row r="19" spans="1:19" ht="15.75" thickBot="1" x14ac:dyDescent="0.3">
      <c r="A19" s="230">
        <v>1764.83</v>
      </c>
      <c r="B19" s="225" t="s">
        <v>195</v>
      </c>
      <c r="C19" s="225" t="s">
        <v>168</v>
      </c>
      <c r="D19" s="212"/>
      <c r="E19" s="213"/>
      <c r="F19" s="103">
        <f t="shared" si="0"/>
        <v>0</v>
      </c>
      <c r="G19" s="104">
        <f t="shared" si="1"/>
        <v>0</v>
      </c>
      <c r="I19" s="91"/>
      <c r="J19" s="91"/>
      <c r="K19" s="91"/>
      <c r="L19" s="91"/>
      <c r="M19" s="91"/>
      <c r="N19" s="140" t="e">
        <f>N6*1000/N17</f>
        <v>#DIV/0!</v>
      </c>
      <c r="O19" s="141" t="s">
        <v>164</v>
      </c>
      <c r="P19" s="142" t="e">
        <f>N19*SQRT((P6/N6)^2+(P17/N17)^2)</f>
        <v>#DIV/0!</v>
      </c>
      <c r="Q19" s="139"/>
      <c r="R19" s="143"/>
      <c r="S19" s="144"/>
    </row>
    <row r="20" spans="1:19" ht="15.75" thickBot="1" x14ac:dyDescent="0.3">
      <c r="A20" s="226">
        <v>2615.8200000000002</v>
      </c>
      <c r="B20" s="229" t="s">
        <v>190</v>
      </c>
      <c r="C20" s="229" t="s">
        <v>177</v>
      </c>
      <c r="D20" s="214"/>
      <c r="E20" s="215"/>
      <c r="F20" s="145">
        <f t="shared" si="0"/>
        <v>0</v>
      </c>
      <c r="G20" s="146">
        <f t="shared" si="1"/>
        <v>0</v>
      </c>
      <c r="I20" s="254" t="s">
        <v>207</v>
      </c>
      <c r="J20" s="254"/>
      <c r="K20" s="254"/>
      <c r="L20" s="254"/>
      <c r="M20" s="91"/>
      <c r="N20" s="255" t="s">
        <v>230</v>
      </c>
      <c r="O20" s="255"/>
      <c r="P20" s="255"/>
      <c r="Q20" s="147"/>
      <c r="R20" s="221" t="str">
        <f>Overview!$AL$11</f>
        <v>Quartz</v>
      </c>
      <c r="S20" s="223">
        <f>Overview!$AP$49</f>
        <v>0</v>
      </c>
    </row>
    <row r="25" spans="1:19" x14ac:dyDescent="0.25">
      <c r="I25" s="45"/>
    </row>
    <row r="26" spans="1:19" x14ac:dyDescent="0.25">
      <c r="I26" s="171"/>
    </row>
    <row r="29" spans="1:19" x14ac:dyDescent="0.25">
      <c r="H29" s="216"/>
    </row>
    <row r="32" spans="1:19" x14ac:dyDescent="0.25">
      <c r="J32" s="171"/>
    </row>
  </sheetData>
  <sheetProtection sheet="1" objects="1" scenarios="1"/>
  <protectedRanges>
    <protectedRange sqref="B3:B20" name="Intervalo1"/>
  </protectedRanges>
  <mergeCells count="28">
    <mergeCell ref="B1:B2"/>
    <mergeCell ref="C1:C2"/>
    <mergeCell ref="F1:F2"/>
    <mergeCell ref="G1:G2"/>
    <mergeCell ref="I1:L1"/>
    <mergeCell ref="N1:P1"/>
    <mergeCell ref="R1:S1"/>
    <mergeCell ref="R2:S2"/>
    <mergeCell ref="N3:P3"/>
    <mergeCell ref="R3:S3"/>
    <mergeCell ref="I4:L4"/>
    <mergeCell ref="R4:S4"/>
    <mergeCell ref="N5:P5"/>
    <mergeCell ref="R5:S5"/>
    <mergeCell ref="R6:S6"/>
    <mergeCell ref="R16:S16"/>
    <mergeCell ref="I18:L18"/>
    <mergeCell ref="N18:P18"/>
    <mergeCell ref="I7:L7"/>
    <mergeCell ref="I11:L12"/>
    <mergeCell ref="I20:L20"/>
    <mergeCell ref="N20:P20"/>
    <mergeCell ref="N7:P7"/>
    <mergeCell ref="N9:P9"/>
    <mergeCell ref="N12:P12"/>
    <mergeCell ref="N11:P11"/>
    <mergeCell ref="N14:P14"/>
    <mergeCell ref="N16:P16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7E7D8E71-C422-4F44-BD52-448489B237FF}">
          <x14:formula1>
            <xm:f>'Occult Data'!$O$1:$O$2</xm:f>
          </x14:formula1>
          <xm:sqref>B18</xm:sqref>
        </x14:dataValidation>
        <x14:dataValidation type="list" allowBlank="1" showInputMessage="1" showErrorMessage="1" xr:uid="{B8465B7A-3E07-4EE0-BB39-7A2400C81AD2}">
          <x14:formula1>
            <xm:f>'Occult Data'!$N$1:$N$2</xm:f>
          </x14:formula1>
          <xm:sqref>B3</xm:sqref>
        </x14:dataValidation>
        <x14:dataValidation type="list" allowBlank="1" showInputMessage="1" showErrorMessage="1" xr:uid="{8F8BF0A9-485C-4E6E-9380-167C8AE4A69C}">
          <x14:formula1>
            <xm:f>'Occult Data'!$M$1:$M$2</xm:f>
          </x14:formula1>
          <xm:sqref>B4:B5</xm:sqref>
        </x14:dataValidation>
        <x14:dataValidation type="list" allowBlank="1" showInputMessage="1" showErrorMessage="1" xr:uid="{6D6E39AE-5651-4125-8817-795D1B13941F}">
          <x14:formula1>
            <xm:f>'Occult Data'!$L$1:$L$2</xm:f>
          </x14:formula1>
          <xm:sqref>B7</xm:sqref>
        </x14:dataValidation>
        <x14:dataValidation type="list" allowBlank="1" showInputMessage="1" showErrorMessage="1" xr:uid="{B4695FD1-C3AB-4B67-A5D0-13BAB3A8558C}">
          <x14:formula1>
            <xm:f>'Occult Data'!$K$1:$K$2</xm:f>
          </x14:formula1>
          <xm:sqref>B12 B10</xm:sqref>
        </x14:dataValidation>
        <x14:dataValidation type="list" allowBlank="1" showInputMessage="1" showErrorMessage="1" xr:uid="{A9DE1807-7347-4CD8-82D6-E6C2CE56ECB7}">
          <x14:formula1>
            <xm:f>'Occult Data'!$J$1:$J$2</xm:f>
          </x14:formula1>
          <xm:sqref>B19 B17 B14</xm:sqref>
        </x14:dataValidation>
        <x14:dataValidation type="list" allowBlank="1" showInputMessage="1" showErrorMessage="1" xr:uid="{3C8BF6D9-57DC-4940-9E2D-FC0C78DC97E7}">
          <x14:formula1>
            <xm:f>'Occult Data'!$I$1:$I$2</xm:f>
          </x14:formula1>
          <xm:sqref>B9</xm:sqref>
        </x14:dataValidation>
        <x14:dataValidation type="list" allowBlank="1" showInputMessage="1" showErrorMessage="1" xr:uid="{36115C32-8A74-44FC-AFF1-0A789E7B5B32}">
          <x14:formula1>
            <xm:f>'Occult Data'!$H$1:$H$2</xm:f>
          </x14:formula1>
          <xm:sqref>B6 B8 B11 B15:B16</xm:sqref>
        </x14:dataValidation>
        <x14:dataValidation type="list" allowBlank="1" showInputMessage="1" showErrorMessage="1" xr:uid="{D2EE23A7-3742-4218-8A37-3AC711E1CDB4}">
          <x14:formula1>
            <xm:f>'Occult Data'!$G$1:$G$2</xm:f>
          </x14:formula1>
          <xm:sqref>B20 B13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S32"/>
  <sheetViews>
    <sheetView zoomScaleNormal="100" workbookViewId="0">
      <selection activeCell="B3" sqref="B3:B20"/>
    </sheetView>
  </sheetViews>
  <sheetFormatPr defaultColWidth="11.5703125" defaultRowHeight="15" x14ac:dyDescent="0.25"/>
  <cols>
    <col min="1" max="1" width="9.28515625" customWidth="1"/>
    <col min="2" max="2" width="8.28515625" customWidth="1"/>
    <col min="3" max="3" width="6.85546875" customWidth="1"/>
    <col min="4" max="4" width="11.85546875" customWidth="1"/>
    <col min="5" max="5" width="13.140625" customWidth="1"/>
    <col min="6" max="6" width="10.85546875" customWidth="1"/>
    <col min="7" max="7" width="11.28515625" customWidth="1"/>
    <col min="8" max="8" width="3.140625" customWidth="1"/>
    <col min="9" max="9" width="15.28515625" customWidth="1"/>
    <col min="10" max="10" width="10.7109375" customWidth="1"/>
    <col min="11" max="11" width="13.140625" customWidth="1"/>
    <col min="13" max="13" width="3.140625" customWidth="1"/>
    <col min="14" max="14" width="11.7109375" customWidth="1"/>
    <col min="15" max="16" width="10" customWidth="1"/>
    <col min="17" max="17" width="3.140625" customWidth="1"/>
    <col min="18" max="18" width="14.28515625" customWidth="1"/>
    <col min="19" max="19" width="13.5703125" customWidth="1"/>
    <col min="20" max="64" width="8.7109375" customWidth="1"/>
  </cols>
  <sheetData>
    <row r="1" spans="1:19" ht="13.9" customHeight="1" x14ac:dyDescent="0.25">
      <c r="A1" s="233" t="s">
        <v>152</v>
      </c>
      <c r="B1" s="347" t="s">
        <v>153</v>
      </c>
      <c r="C1" s="347" t="s">
        <v>154</v>
      </c>
      <c r="D1" s="234" t="s">
        <v>155</v>
      </c>
      <c r="E1" s="235" t="s">
        <v>156</v>
      </c>
      <c r="F1" s="348" t="s">
        <v>157</v>
      </c>
      <c r="G1" s="349" t="s">
        <v>158</v>
      </c>
      <c r="H1" s="90"/>
      <c r="I1" s="343" t="s">
        <v>159</v>
      </c>
      <c r="J1" s="343"/>
      <c r="K1" s="343"/>
      <c r="L1" s="343"/>
      <c r="M1" s="91"/>
      <c r="N1" s="343" t="s">
        <v>160</v>
      </c>
      <c r="O1" s="343"/>
      <c r="P1" s="343"/>
      <c r="Q1" s="91"/>
      <c r="R1" s="274" t="s">
        <v>161</v>
      </c>
      <c r="S1" s="274"/>
    </row>
    <row r="2" spans="1:19" ht="15.75" thickBot="1" x14ac:dyDescent="0.3">
      <c r="A2" s="233" t="s">
        <v>162</v>
      </c>
      <c r="B2" s="347"/>
      <c r="C2" s="347"/>
      <c r="D2" s="236" t="s">
        <v>163</v>
      </c>
      <c r="E2" s="237" t="s">
        <v>163</v>
      </c>
      <c r="F2" s="348"/>
      <c r="G2" s="349"/>
      <c r="H2" s="92"/>
      <c r="I2" s="93">
        <f>SUM(G3,G4,G5,G7,G10,G12,G14,G17,G19)/SUM(F3,F4,F5,F7,F10,F12,F14,F17,F19)</f>
        <v>5.9704655452217422E-3</v>
      </c>
      <c r="J2" s="94" t="s">
        <v>164</v>
      </c>
      <c r="K2" s="95">
        <f>SQRT(1/SUM(F3,F4,F5,F7,F10,F12,F14,F17,F19))</f>
        <v>3.1567050026504634E-4</v>
      </c>
      <c r="L2" s="96" t="s">
        <v>165</v>
      </c>
      <c r="M2" s="91"/>
      <c r="N2" s="172">
        <f>Overview!$AA$11</f>
        <v>0.19504856112476671</v>
      </c>
      <c r="O2" s="173" t="s">
        <v>164</v>
      </c>
      <c r="P2" s="174" t="e">
        <f>Overview!$AB$11</f>
        <v>#DIV/0!</v>
      </c>
      <c r="Q2" s="91"/>
      <c r="R2" s="270" t="s">
        <v>166</v>
      </c>
      <c r="S2" s="270"/>
    </row>
    <row r="3" spans="1:19" ht="17.25" x14ac:dyDescent="0.25">
      <c r="A3" s="224">
        <v>46.5</v>
      </c>
      <c r="B3" s="225" t="s">
        <v>167</v>
      </c>
      <c r="C3" s="225" t="s">
        <v>168</v>
      </c>
      <c r="D3" s="212">
        <v>7.1098000000000003E-3</v>
      </c>
      <c r="E3" s="213">
        <v>1.0915600000000001E-3</v>
      </c>
      <c r="F3" s="97">
        <f t="shared" ref="F3:F20" si="0">IF(B3="-",0,IF(E3&lt;&gt;0,1/E3^2,0))</f>
        <v>839275.94302753708</v>
      </c>
      <c r="G3" s="98">
        <f>IF(D3&lt;&gt;0,D3*F3,0)</f>
        <v>5967.0840997371834</v>
      </c>
      <c r="I3" s="99">
        <f>I2*27/0.33</f>
        <v>0.48849263551814254</v>
      </c>
      <c r="J3" s="100" t="s">
        <v>164</v>
      </c>
      <c r="K3" s="101">
        <f>K2*27/0.33</f>
        <v>2.5827586385321972E-2</v>
      </c>
      <c r="L3" s="102" t="s">
        <v>169</v>
      </c>
      <c r="M3" s="91"/>
      <c r="N3" s="346" t="s">
        <v>170</v>
      </c>
      <c r="O3" s="346"/>
      <c r="P3" s="346"/>
      <c r="Q3" s="91"/>
      <c r="R3" s="272" t="s">
        <v>171</v>
      </c>
      <c r="S3" s="272"/>
    </row>
    <row r="4" spans="1:19" x14ac:dyDescent="0.25">
      <c r="A4" s="224">
        <v>63.29</v>
      </c>
      <c r="B4" s="225" t="s">
        <v>172</v>
      </c>
      <c r="C4" s="225" t="s">
        <v>168</v>
      </c>
      <c r="D4" s="212">
        <v>5.2840200000000004E-3</v>
      </c>
      <c r="E4" s="213">
        <v>1.34398E-3</v>
      </c>
      <c r="F4" s="103">
        <f t="shared" si="0"/>
        <v>553623.33617284009</v>
      </c>
      <c r="G4" s="104">
        <f>IF(D4&lt;&gt;0,D4*F4,0)</f>
        <v>2925.3567808040107</v>
      </c>
      <c r="I4" s="343" t="s">
        <v>173</v>
      </c>
      <c r="J4" s="343"/>
      <c r="K4" s="343"/>
      <c r="L4" s="343"/>
      <c r="M4" s="91"/>
      <c r="N4" s="172" t="e">
        <f>Overview!$AG$11</f>
        <v>#DIV/0!</v>
      </c>
      <c r="O4" s="173" t="s">
        <v>164</v>
      </c>
      <c r="P4" s="174">
        <f>0.1</f>
        <v>0.1</v>
      </c>
      <c r="Q4" s="91"/>
      <c r="R4" s="270" t="s">
        <v>174</v>
      </c>
      <c r="S4" s="270"/>
    </row>
    <row r="5" spans="1:19" x14ac:dyDescent="0.25">
      <c r="A5" s="230">
        <v>93.31</v>
      </c>
      <c r="B5" s="225" t="s">
        <v>172</v>
      </c>
      <c r="C5" s="225" t="s">
        <v>168</v>
      </c>
      <c r="D5" s="212">
        <v>6.1862699999999998E-3</v>
      </c>
      <c r="E5" s="213">
        <v>2.0084E-3</v>
      </c>
      <c r="F5" s="103">
        <f t="shared" si="0"/>
        <v>247913.1562990112</v>
      </c>
      <c r="G5" s="104">
        <f t="shared" ref="G5:G20" si="1">IF(D5&lt;&gt;0,D5*F5,0)</f>
        <v>1533.657721417884</v>
      </c>
      <c r="I5" s="93">
        <f>SUM(G6,G8,G9,G11,G15,G13,G16,G20)/SUM(F6,F8,F9,F11,F13,F15,F16,F20)</f>
        <v>6.2239422862068409E-3</v>
      </c>
      <c r="J5" s="94" t="s">
        <v>164</v>
      </c>
      <c r="K5" s="95">
        <f>SQRT(1/SUM(F6,F8,F9,F11,F13,F15,F16,F20))</f>
        <v>2.9199902580779701E-4</v>
      </c>
      <c r="L5" s="96" t="s">
        <v>165</v>
      </c>
      <c r="M5" s="91"/>
      <c r="N5" s="346" t="s">
        <v>13</v>
      </c>
      <c r="O5" s="346"/>
      <c r="P5" s="346"/>
      <c r="Q5" s="91"/>
      <c r="R5" s="272" t="s">
        <v>175</v>
      </c>
      <c r="S5" s="272"/>
    </row>
    <row r="6" spans="1:19" x14ac:dyDescent="0.25">
      <c r="A6" s="226">
        <v>128.72</v>
      </c>
      <c r="B6" s="227" t="s">
        <v>176</v>
      </c>
      <c r="C6" s="227" t="s">
        <v>177</v>
      </c>
      <c r="D6" s="212">
        <v>1.27618E-2</v>
      </c>
      <c r="E6" s="213">
        <v>2.5381499999999999E-3</v>
      </c>
      <c r="F6" s="103">
        <f t="shared" si="0"/>
        <v>155226.34477121878</v>
      </c>
      <c r="G6" s="104">
        <f t="shared" si="1"/>
        <v>1980.9675667013398</v>
      </c>
      <c r="I6" s="105">
        <f>I5*27/0.11</f>
        <v>1.5276949247962246</v>
      </c>
      <c r="J6" s="106" t="s">
        <v>164</v>
      </c>
      <c r="K6" s="107">
        <f>K5*27/0.11</f>
        <v>7.16724881528229E-2</v>
      </c>
      <c r="L6" s="108" t="s">
        <v>169</v>
      </c>
      <c r="M6" s="91"/>
      <c r="N6" s="172">
        <f>Overview!$D$11</f>
        <v>0</v>
      </c>
      <c r="O6" s="173" t="s">
        <v>164</v>
      </c>
      <c r="P6" s="174">
        <f>Overview!$E$11</f>
        <v>0</v>
      </c>
      <c r="Q6" s="91"/>
      <c r="R6" s="273" t="s">
        <v>178</v>
      </c>
      <c r="S6" s="273"/>
    </row>
    <row r="7" spans="1:19" x14ac:dyDescent="0.25">
      <c r="A7" s="230">
        <v>185.76</v>
      </c>
      <c r="B7" s="225" t="s">
        <v>179</v>
      </c>
      <c r="C7" s="225" t="s">
        <v>168</v>
      </c>
      <c r="D7" s="212">
        <v>2.3571099999999999E-3</v>
      </c>
      <c r="E7" s="213">
        <v>3.4342999999999999E-3</v>
      </c>
      <c r="F7" s="103">
        <f t="shared" si="0"/>
        <v>84785.881594723978</v>
      </c>
      <c r="G7" s="104">
        <f t="shared" si="1"/>
        <v>199.84964936573982</v>
      </c>
      <c r="I7" s="343" t="s">
        <v>180</v>
      </c>
      <c r="J7" s="343"/>
      <c r="K7" s="343"/>
      <c r="L7" s="343"/>
      <c r="M7" s="91"/>
      <c r="N7" s="335" t="s">
        <v>181</v>
      </c>
      <c r="O7" s="336"/>
      <c r="P7" s="337"/>
      <c r="Q7" s="91"/>
      <c r="R7" s="91"/>
      <c r="S7" s="109"/>
    </row>
    <row r="8" spans="1:19" ht="15" customHeight="1" x14ac:dyDescent="0.25">
      <c r="A8" s="226">
        <v>209.42</v>
      </c>
      <c r="B8" s="227" t="s">
        <v>176</v>
      </c>
      <c r="C8" s="227" t="s">
        <v>177</v>
      </c>
      <c r="D8" s="212">
        <v>9.4170299999999998E-3</v>
      </c>
      <c r="E8" s="213">
        <v>1.8240800000000001E-3</v>
      </c>
      <c r="F8" s="103">
        <f t="shared" si="0"/>
        <v>300546.88896836748</v>
      </c>
      <c r="G8" s="104">
        <f t="shared" si="1"/>
        <v>2830.2590698217855</v>
      </c>
      <c r="I8" s="110">
        <f>D18</f>
        <v>9.9911E-2</v>
      </c>
      <c r="J8" s="94" t="s">
        <v>164</v>
      </c>
      <c r="K8" s="94">
        <f>E18</f>
        <v>1.43602E-2</v>
      </c>
      <c r="L8" s="111" t="s">
        <v>165</v>
      </c>
      <c r="M8" s="91"/>
      <c r="N8" s="113" t="e">
        <f>(((0.99685704+-0.23958774*LN(R18)+0.014597508*LN(R18)^2)/(1+-0.24153011*LN(R18)+0.015221787*LN(R18)^2))+((0.99685704+-0.23958774*LN(S18)+0.014597508*LN(S18)^2)/(1+-0.24153011*LN(S18)+0.015221787*LN(S18)^2)))/2</f>
        <v>#NUM!</v>
      </c>
      <c r="O8" s="114" t="s">
        <v>164</v>
      </c>
      <c r="P8" s="115" t="e">
        <f>N8*0.05</f>
        <v>#NUM!</v>
      </c>
      <c r="Q8" s="91"/>
      <c r="R8" s="217" t="s">
        <v>189</v>
      </c>
      <c r="S8" s="218" t="s">
        <v>215</v>
      </c>
    </row>
    <row r="9" spans="1:19" x14ac:dyDescent="0.25">
      <c r="A9" s="228">
        <v>238.71</v>
      </c>
      <c r="B9" s="227" t="s">
        <v>183</v>
      </c>
      <c r="C9" s="227" t="s">
        <v>177</v>
      </c>
      <c r="D9" s="212">
        <v>1.1575500000000001E-2</v>
      </c>
      <c r="E9" s="213">
        <v>2.5834E-3</v>
      </c>
      <c r="F9" s="103">
        <f t="shared" si="0"/>
        <v>149836.17901105713</v>
      </c>
      <c r="G9" s="104">
        <f t="shared" si="1"/>
        <v>1734.4286901424919</v>
      </c>
      <c r="I9" s="112">
        <f>I8*27*1224</f>
        <v>3301.8587280000002</v>
      </c>
      <c r="J9" s="107" t="s">
        <v>164</v>
      </c>
      <c r="K9" s="107">
        <f>K8*27*1224</f>
        <v>474.57588959999998</v>
      </c>
      <c r="L9" s="108" t="s">
        <v>169</v>
      </c>
      <c r="M9" s="91"/>
      <c r="N9" s="335" t="s">
        <v>187</v>
      </c>
      <c r="O9" s="336"/>
      <c r="P9" s="337"/>
      <c r="Q9" s="91"/>
      <c r="R9" s="116" t="s">
        <v>184</v>
      </c>
      <c r="S9" s="117">
        <v>0.03</v>
      </c>
    </row>
    <row r="10" spans="1:19" x14ac:dyDescent="0.25">
      <c r="A10" s="224">
        <v>295.10000000000002</v>
      </c>
      <c r="B10" s="225" t="s">
        <v>185</v>
      </c>
      <c r="C10" s="225" t="s">
        <v>168</v>
      </c>
      <c r="D10" s="212">
        <v>5.27386E-3</v>
      </c>
      <c r="E10" s="213">
        <v>3.7282400000000001E-4</v>
      </c>
      <c r="F10" s="103">
        <f t="shared" si="0"/>
        <v>7194361.8374260888</v>
      </c>
      <c r="G10" s="104">
        <f t="shared" si="1"/>
        <v>37942.057119927951</v>
      </c>
      <c r="I10" s="118">
        <f>I9*100/1000000</f>
        <v>0.3301858728</v>
      </c>
      <c r="J10" s="119" t="s">
        <v>164</v>
      </c>
      <c r="K10" s="119">
        <f>K9*100/1000000</f>
        <v>4.7457588959999998E-2</v>
      </c>
      <c r="L10" s="108" t="s">
        <v>186</v>
      </c>
      <c r="M10" s="91"/>
      <c r="N10" s="122">
        <f>IF(S20="on",IF(R20="Feldspar",12.5*0.7982*(1-((((0.99685704+-0.23958774*LN(R18)+0.014597508*LN(R18)^2)/(1+-0.24153011*LN(R18)+0.015221787*LN(R18)^2))+((0.99685704+-0.23958774*LN(S18)+0.014597508*LN(S18)^2)/(1+-0.24153011*LN(S18)+0.015221787*LN(S18)^2)))/2)),0.01),0)</f>
        <v>0.01</v>
      </c>
      <c r="O10" s="123" t="s">
        <v>164</v>
      </c>
      <c r="P10" s="121">
        <f>IF(S20="on",IF(R20="Feldspar",N10*SQRT((0.12/12.5)^2+(0.039/0.7982)^2 + (P8/(N8))^2),0.002),0)</f>
        <v>2E-3</v>
      </c>
      <c r="Q10" s="91"/>
      <c r="R10" s="120" t="s">
        <v>188</v>
      </c>
      <c r="S10" s="121">
        <v>0.04</v>
      </c>
    </row>
    <row r="11" spans="1:19" x14ac:dyDescent="0.25">
      <c r="A11" s="226">
        <v>338.21</v>
      </c>
      <c r="B11" s="227" t="s">
        <v>176</v>
      </c>
      <c r="C11" s="227" t="s">
        <v>177</v>
      </c>
      <c r="D11" s="212">
        <v>5.3713800000000003E-3</v>
      </c>
      <c r="E11" s="213">
        <v>4.83019E-4</v>
      </c>
      <c r="F11" s="103">
        <f t="shared" si="0"/>
        <v>4286191.5036449507</v>
      </c>
      <c r="G11" s="104">
        <f t="shared" si="1"/>
        <v>23022.763318848418</v>
      </c>
      <c r="I11" s="344" t="s">
        <v>52</v>
      </c>
      <c r="J11" s="344"/>
      <c r="K11" s="344"/>
      <c r="L11" s="345"/>
      <c r="M11" s="91"/>
      <c r="N11" s="280" t="s">
        <v>214</v>
      </c>
      <c r="O11" s="281"/>
      <c r="P11" s="282"/>
      <c r="Q11" s="91"/>
      <c r="R11" s="238" t="s">
        <v>189</v>
      </c>
      <c r="S11" s="175">
        <f>IF(Overview!AM11="silt",IF(Overview!K11="lin",0.03,IF(Overview!K11="exp",0.04,"missing info")),0)</f>
        <v>0</v>
      </c>
    </row>
    <row r="12" spans="1:19" x14ac:dyDescent="0.25">
      <c r="A12" s="224">
        <v>351.85</v>
      </c>
      <c r="B12" s="225" t="s">
        <v>185</v>
      </c>
      <c r="C12" s="225" t="s">
        <v>168</v>
      </c>
      <c r="D12" s="212">
        <v>1.03333E-2</v>
      </c>
      <c r="E12" s="213">
        <v>1.42763E-3</v>
      </c>
      <c r="F12" s="103">
        <f t="shared" si="0"/>
        <v>490646.45895446715</v>
      </c>
      <c r="G12" s="104">
        <f t="shared" si="1"/>
        <v>5069.9970543141953</v>
      </c>
      <c r="I12" s="344"/>
      <c r="J12" s="344"/>
      <c r="K12" s="344"/>
      <c r="L12" s="345"/>
      <c r="M12" s="91"/>
      <c r="N12" s="335" t="s">
        <v>216</v>
      </c>
      <c r="O12" s="336"/>
      <c r="P12" s="337"/>
      <c r="Q12" s="91"/>
      <c r="R12" s="91"/>
      <c r="S12" s="109"/>
    </row>
    <row r="13" spans="1:19" x14ac:dyDescent="0.25">
      <c r="A13" s="228">
        <v>583.17999999999995</v>
      </c>
      <c r="B13" s="229" t="s">
        <v>190</v>
      </c>
      <c r="C13" s="227" t="s">
        <v>177</v>
      </c>
      <c r="D13" s="212">
        <v>5.2872099999999997E-3</v>
      </c>
      <c r="E13" s="213">
        <v>4.2190899999999999E-4</v>
      </c>
      <c r="F13" s="103">
        <f t="shared" si="0"/>
        <v>5617750.1581419827</v>
      </c>
      <c r="G13" s="104">
        <f t="shared" si="1"/>
        <v>29702.224813629869</v>
      </c>
      <c r="I13" s="124"/>
      <c r="J13" s="125" t="s">
        <v>191</v>
      </c>
      <c r="K13" s="125" t="s">
        <v>192</v>
      </c>
      <c r="L13" s="126" t="s">
        <v>193</v>
      </c>
      <c r="M13" s="91"/>
      <c r="N13" s="130">
        <f>D7/(D4+D5)</f>
        <v>0.20549698394722363</v>
      </c>
      <c r="O13" s="123" t="s">
        <v>164</v>
      </c>
      <c r="P13" s="131">
        <f>SQRT((E7^2/(D4+D5)^2)+(D7^2*(E4^2+E5^2)/(D4+D5)^4))</f>
        <v>0.30252234322315474</v>
      </c>
      <c r="Q13" s="91"/>
      <c r="R13" s="239" t="s">
        <v>194</v>
      </c>
      <c r="S13" s="176">
        <f>Overview!$N$11</f>
        <v>0</v>
      </c>
    </row>
    <row r="14" spans="1:19" x14ac:dyDescent="0.25">
      <c r="A14" s="224">
        <v>609.22</v>
      </c>
      <c r="B14" s="225" t="s">
        <v>195</v>
      </c>
      <c r="C14" s="225" t="s">
        <v>168</v>
      </c>
      <c r="D14" s="212">
        <v>0.31790000000000002</v>
      </c>
      <c r="E14" s="213">
        <v>2.2739599999999999E-2</v>
      </c>
      <c r="F14" s="103">
        <f t="shared" si="0"/>
        <v>1933.9015346656954</v>
      </c>
      <c r="G14" s="104">
        <f t="shared" si="1"/>
        <v>614.78729787022462</v>
      </c>
      <c r="I14" s="127" t="s">
        <v>196</v>
      </c>
      <c r="J14" s="128">
        <f>(I6*0.0479)+(I3*0.1116)+(I10*0.2491)</f>
        <v>0.20994166593604385</v>
      </c>
      <c r="K14" s="128">
        <f>(I6*0.0277*(1-0.171))+(I3*0.1457*(1-0.117))+(I10*(0.7982+0.019)*(1-0.0494))</f>
        <v>0.35442540597985561</v>
      </c>
      <c r="L14" s="129">
        <f>(I6*0.644*S11)+(I3*2.22*S11)</f>
        <v>0</v>
      </c>
      <c r="M14" s="91"/>
      <c r="N14" s="338" t="s">
        <v>217</v>
      </c>
      <c r="O14" s="339"/>
      <c r="P14" s="340"/>
      <c r="Q14" s="91"/>
      <c r="R14" s="240" t="s">
        <v>197</v>
      </c>
      <c r="S14" s="177">
        <f>Overview!$O$11</f>
        <v>0</v>
      </c>
    </row>
    <row r="15" spans="1:19" x14ac:dyDescent="0.25">
      <c r="A15" s="228">
        <v>911.1</v>
      </c>
      <c r="B15" s="227" t="s">
        <v>176</v>
      </c>
      <c r="C15" s="227" t="s">
        <v>177</v>
      </c>
      <c r="D15" s="212">
        <v>0.12030299999999999</v>
      </c>
      <c r="E15" s="213">
        <v>8.7765199999999995E-3</v>
      </c>
      <c r="F15" s="103">
        <f t="shared" si="0"/>
        <v>12982.409574566827</v>
      </c>
      <c r="G15" s="104">
        <f t="shared" si="1"/>
        <v>1561.8228190491129</v>
      </c>
      <c r="I15" s="127" t="s">
        <v>198</v>
      </c>
      <c r="J15" s="128">
        <f>SQRT((0.0479*K6)^2+(0.1116*K3)^2+(0.2491*K10)^2)</f>
        <v>1.2643041426900216E-2</v>
      </c>
      <c r="K15" s="128">
        <f>SQRT((0.0277*(1-0.171)*K6)^2+(I6*0.0277*0.013)^2+(0.1457*(1-0.117)*K3)^2+(I3*0.1457*0.011)^2+(0.801*(1-0.0494)*K10)^2+(I10*0.801*0.007)^2)</f>
        <v>3.6385145477689146E-2</v>
      </c>
      <c r="L15" s="132">
        <f>IF(L14=0,0,(SQRT((K6*0.644)^2+(K3*2.22)^2)*S11))</f>
        <v>0</v>
      </c>
      <c r="M15" s="91"/>
      <c r="N15" s="219">
        <f>D9/(D6+D8+D11+D15+D16)</f>
        <v>7.3429440654225214E-2</v>
      </c>
      <c r="O15" s="123" t="s">
        <v>164</v>
      </c>
      <c r="P15" s="220">
        <f>SQRT((E9^2/(D6+D8+D11+D15+D16)^2)+(D9^2*(E6^2+E8^2+E11^2+E15^2+E16^2)/(D6+D8+D11+D15+D16)^4))</f>
        <v>1.695950767254371E-2</v>
      </c>
      <c r="Q15" s="91"/>
      <c r="R15" s="91"/>
      <c r="S15" s="109"/>
    </row>
    <row r="16" spans="1:19" x14ac:dyDescent="0.25">
      <c r="A16" s="226">
        <v>968.93</v>
      </c>
      <c r="B16" s="227" t="s">
        <v>176</v>
      </c>
      <c r="C16" s="227" t="s">
        <v>177</v>
      </c>
      <c r="D16" s="212">
        <v>9.7879200000000003E-3</v>
      </c>
      <c r="E16" s="213">
        <v>9.1111700000000002E-4</v>
      </c>
      <c r="F16" s="103">
        <f t="shared" si="0"/>
        <v>1204624.5231555724</v>
      </c>
      <c r="G16" s="104">
        <f t="shared" si="1"/>
        <v>11790.76846268489</v>
      </c>
      <c r="I16" s="127" t="s">
        <v>199</v>
      </c>
      <c r="J16" s="128" t="e">
        <f>J14/(1+1.14*N4)</f>
        <v>#DIV/0!</v>
      </c>
      <c r="K16" s="128" t="e">
        <f>K14/(1+1.25*N4)</f>
        <v>#DIV/0!</v>
      </c>
      <c r="L16" s="129" t="e">
        <f>L14/(1+1.5*N4)</f>
        <v>#DIV/0!</v>
      </c>
      <c r="M16" s="91"/>
      <c r="N16" s="262" t="s">
        <v>200</v>
      </c>
      <c r="O16" s="262"/>
      <c r="P16" s="262"/>
      <c r="Q16" s="133"/>
      <c r="R16" s="341" t="s">
        <v>201</v>
      </c>
      <c r="S16" s="342"/>
    </row>
    <row r="17" spans="1:19" ht="15.75" thickBot="1" x14ac:dyDescent="0.3">
      <c r="A17" s="230">
        <v>1120.1600000000001</v>
      </c>
      <c r="B17" s="225" t="s">
        <v>195</v>
      </c>
      <c r="C17" s="225" t="s">
        <v>168</v>
      </c>
      <c r="D17" s="212">
        <v>8.3186300000000005E-3</v>
      </c>
      <c r="E17" s="213">
        <v>1.2704599999999999E-3</v>
      </c>
      <c r="F17" s="103">
        <f t="shared" si="0"/>
        <v>619552.34914624621</v>
      </c>
      <c r="G17" s="104">
        <f t="shared" si="1"/>
        <v>5153.8267581784385</v>
      </c>
      <c r="I17" s="134" t="s">
        <v>202</v>
      </c>
      <c r="J17" s="135" t="e">
        <f>SQRT(((J15/(1+1.14*N4))^2+((J14*1.14*P4)/(1+1.14*N4)^2)^2))</f>
        <v>#DIV/0!</v>
      </c>
      <c r="K17" s="135" t="e">
        <f>SQRT((K15/(1+1.25*N4))^2+((K14*1.25*P4)/(1+1.25*N4)^2)^2)</f>
        <v>#DIV/0!</v>
      </c>
      <c r="L17" s="136" t="e">
        <f>SQRT((L15/(1+1.5*N4))^2+((L14*1.5*P4)/(1+1.5*N4)^2)^2)</f>
        <v>#DIV/0!</v>
      </c>
      <c r="M17" s="91"/>
      <c r="N17" s="137" t="e">
        <f>J16+K16+L16+N2+N10</f>
        <v>#DIV/0!</v>
      </c>
      <c r="O17" s="94" t="s">
        <v>164</v>
      </c>
      <c r="P17" s="138" t="e">
        <f>SQRT(J17^2+K17^2+L17^2+P2^2+P10^2)</f>
        <v>#DIV/0!</v>
      </c>
      <c r="Q17" s="139"/>
      <c r="R17" s="241" t="s">
        <v>203</v>
      </c>
      <c r="S17" s="242" t="s">
        <v>204</v>
      </c>
    </row>
    <row r="18" spans="1:19" x14ac:dyDescent="0.25">
      <c r="A18" s="231">
        <v>1460.91</v>
      </c>
      <c r="B18" s="232" t="s">
        <v>205</v>
      </c>
      <c r="C18" s="232" t="s">
        <v>180</v>
      </c>
      <c r="D18" s="212">
        <v>9.9911E-2</v>
      </c>
      <c r="E18" s="213">
        <v>1.43602E-2</v>
      </c>
      <c r="F18" s="103">
        <f t="shared" si="0"/>
        <v>4849.2996709596355</v>
      </c>
      <c r="G18" s="104">
        <f t="shared" si="1"/>
        <v>484.49837942524812</v>
      </c>
      <c r="I18" s="265" t="s">
        <v>206</v>
      </c>
      <c r="J18" s="265"/>
      <c r="K18" s="265"/>
      <c r="L18" s="265"/>
      <c r="M18" s="91"/>
      <c r="N18" s="266" t="s">
        <v>17</v>
      </c>
      <c r="O18" s="266"/>
      <c r="P18" s="266"/>
      <c r="Q18" s="139"/>
      <c r="R18" s="178">
        <f>Overview!$AN$11</f>
        <v>0</v>
      </c>
      <c r="S18" s="179">
        <f>Overview!$AO$11</f>
        <v>0</v>
      </c>
    </row>
    <row r="19" spans="1:19" ht="15.75" thickBot="1" x14ac:dyDescent="0.3">
      <c r="A19" s="230">
        <v>1764.83</v>
      </c>
      <c r="B19" s="225" t="s">
        <v>195</v>
      </c>
      <c r="C19" s="225" t="s">
        <v>168</v>
      </c>
      <c r="D19" s="212">
        <v>0.156859</v>
      </c>
      <c r="E19" s="213">
        <v>1.7554400000000001E-2</v>
      </c>
      <c r="F19" s="103">
        <f t="shared" si="0"/>
        <v>3245.0995170670931</v>
      </c>
      <c r="G19" s="104">
        <f t="shared" si="1"/>
        <v>509.02306514762716</v>
      </c>
      <c r="I19" s="91"/>
      <c r="J19" s="91"/>
      <c r="K19" s="91"/>
      <c r="L19" s="91"/>
      <c r="M19" s="91"/>
      <c r="N19" s="140" t="e">
        <f>N6*1000/N17</f>
        <v>#DIV/0!</v>
      </c>
      <c r="O19" s="141" t="s">
        <v>164</v>
      </c>
      <c r="P19" s="142" t="e">
        <f>N19*SQRT((P6/N6)^2+(P17/N17)^2)</f>
        <v>#DIV/0!</v>
      </c>
      <c r="Q19" s="139"/>
      <c r="R19" s="143"/>
      <c r="S19" s="144"/>
    </row>
    <row r="20" spans="1:19" ht="15.75" thickBot="1" x14ac:dyDescent="0.3">
      <c r="A20" s="226">
        <v>2615.8200000000002</v>
      </c>
      <c r="B20" s="229" t="s">
        <v>190</v>
      </c>
      <c r="C20" s="229" t="s">
        <v>177</v>
      </c>
      <c r="D20" s="214">
        <v>0.31129000000000001</v>
      </c>
      <c r="E20" s="215">
        <v>2.8873800000000002E-2</v>
      </c>
      <c r="F20" s="145">
        <f t="shared" si="0"/>
        <v>1199.4775175154482</v>
      </c>
      <c r="G20" s="146">
        <f t="shared" si="1"/>
        <v>373.3853564273839</v>
      </c>
      <c r="I20" s="254" t="s">
        <v>207</v>
      </c>
      <c r="J20" s="254"/>
      <c r="K20" s="254"/>
      <c r="L20" s="254"/>
      <c r="M20" s="91"/>
      <c r="N20" s="255" t="s">
        <v>230</v>
      </c>
      <c r="O20" s="255"/>
      <c r="P20" s="255"/>
      <c r="Q20" s="147"/>
      <c r="R20" s="221" t="str">
        <f>Overview!$AL$11</f>
        <v>Quartz</v>
      </c>
      <c r="S20" s="223" t="str">
        <f>Overview!$AP$50</f>
        <v>on</v>
      </c>
    </row>
    <row r="25" spans="1:19" x14ac:dyDescent="0.25">
      <c r="I25" s="45"/>
    </row>
    <row r="26" spans="1:19" x14ac:dyDescent="0.25">
      <c r="I26" s="171"/>
    </row>
    <row r="29" spans="1:19" x14ac:dyDescent="0.25">
      <c r="H29" s="216"/>
    </row>
    <row r="32" spans="1:19" x14ac:dyDescent="0.25">
      <c r="J32" s="171"/>
    </row>
  </sheetData>
  <sheetProtection sheet="1" objects="1" scenarios="1"/>
  <protectedRanges>
    <protectedRange sqref="B3:B20" name="Intervalo1"/>
  </protectedRanges>
  <mergeCells count="28">
    <mergeCell ref="B1:B2"/>
    <mergeCell ref="C1:C2"/>
    <mergeCell ref="F1:F2"/>
    <mergeCell ref="G1:G2"/>
    <mergeCell ref="I1:L1"/>
    <mergeCell ref="N1:P1"/>
    <mergeCell ref="R1:S1"/>
    <mergeCell ref="R2:S2"/>
    <mergeCell ref="N3:P3"/>
    <mergeCell ref="R3:S3"/>
    <mergeCell ref="I4:L4"/>
    <mergeCell ref="R4:S4"/>
    <mergeCell ref="N5:P5"/>
    <mergeCell ref="R5:S5"/>
    <mergeCell ref="R6:S6"/>
    <mergeCell ref="R16:S16"/>
    <mergeCell ref="I18:L18"/>
    <mergeCell ref="N18:P18"/>
    <mergeCell ref="I7:L7"/>
    <mergeCell ref="I11:L12"/>
    <mergeCell ref="I20:L20"/>
    <mergeCell ref="N20:P20"/>
    <mergeCell ref="N7:P7"/>
    <mergeCell ref="N9:P9"/>
    <mergeCell ref="N12:P12"/>
    <mergeCell ref="N11:P11"/>
    <mergeCell ref="N14:P14"/>
    <mergeCell ref="N16:P16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8FE2AA74-6D19-4187-9A79-FFB46224D6BE}">
          <x14:formula1>
            <xm:f>'Occult Data'!$O$1:$O$2</xm:f>
          </x14:formula1>
          <xm:sqref>B18</xm:sqref>
        </x14:dataValidation>
        <x14:dataValidation type="list" allowBlank="1" showInputMessage="1" showErrorMessage="1" xr:uid="{A4810FD3-B9F2-4EB7-A071-CB2FFD266561}">
          <x14:formula1>
            <xm:f>'Occult Data'!$N$1:$N$2</xm:f>
          </x14:formula1>
          <xm:sqref>B3</xm:sqref>
        </x14:dataValidation>
        <x14:dataValidation type="list" allowBlank="1" showInputMessage="1" showErrorMessage="1" xr:uid="{658B89BF-9435-43A6-A1A2-EC4C5C673267}">
          <x14:formula1>
            <xm:f>'Occult Data'!$M$1:$M$2</xm:f>
          </x14:formula1>
          <xm:sqref>B4:B5</xm:sqref>
        </x14:dataValidation>
        <x14:dataValidation type="list" allowBlank="1" showInputMessage="1" showErrorMessage="1" xr:uid="{115C8C23-F5C4-407D-BD16-E9D190B047B7}">
          <x14:formula1>
            <xm:f>'Occult Data'!$L$1:$L$2</xm:f>
          </x14:formula1>
          <xm:sqref>B7</xm:sqref>
        </x14:dataValidation>
        <x14:dataValidation type="list" allowBlank="1" showInputMessage="1" showErrorMessage="1" xr:uid="{BD1C5235-DF32-4EE4-A84A-B3E9A4654913}">
          <x14:formula1>
            <xm:f>'Occult Data'!$K$1:$K$2</xm:f>
          </x14:formula1>
          <xm:sqref>B12 B10</xm:sqref>
        </x14:dataValidation>
        <x14:dataValidation type="list" allowBlank="1" showInputMessage="1" showErrorMessage="1" xr:uid="{184B237D-6658-4069-B10D-9B217F936F56}">
          <x14:formula1>
            <xm:f>'Occult Data'!$J$1:$J$2</xm:f>
          </x14:formula1>
          <xm:sqref>B19 B17 B14</xm:sqref>
        </x14:dataValidation>
        <x14:dataValidation type="list" allowBlank="1" showInputMessage="1" showErrorMessage="1" xr:uid="{85B9AF3D-1A3F-44E0-85FA-FD93F1EE6290}">
          <x14:formula1>
            <xm:f>'Occult Data'!$I$1:$I$2</xm:f>
          </x14:formula1>
          <xm:sqref>B9</xm:sqref>
        </x14:dataValidation>
        <x14:dataValidation type="list" allowBlank="1" showInputMessage="1" showErrorMessage="1" xr:uid="{85E34312-CA23-4ED5-866C-EEEA1765B317}">
          <x14:formula1>
            <xm:f>'Occult Data'!$H$1:$H$2</xm:f>
          </x14:formula1>
          <xm:sqref>B6 B8 B11 B15:B16</xm:sqref>
        </x14:dataValidation>
        <x14:dataValidation type="list" allowBlank="1" showInputMessage="1" showErrorMessage="1" xr:uid="{47993BDD-D8BA-4556-8775-9F340A42A723}">
          <x14:formula1>
            <xm:f>'Occult Data'!$G$1:$G$2</xm:f>
          </x14:formula1>
          <xm:sqref>B20 B13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S32"/>
  <sheetViews>
    <sheetView zoomScaleNormal="100" workbookViewId="0">
      <selection activeCell="G28" sqref="G28"/>
    </sheetView>
  </sheetViews>
  <sheetFormatPr defaultColWidth="11.5703125" defaultRowHeight="15" x14ac:dyDescent="0.25"/>
  <cols>
    <col min="1" max="1" width="9.28515625" customWidth="1"/>
    <col min="2" max="2" width="8.28515625" customWidth="1"/>
    <col min="3" max="3" width="6.85546875" customWidth="1"/>
    <col min="4" max="4" width="11.85546875" customWidth="1"/>
    <col min="5" max="5" width="13.140625" customWidth="1"/>
    <col min="6" max="6" width="10.85546875" customWidth="1"/>
    <col min="7" max="7" width="11.28515625" customWidth="1"/>
    <col min="8" max="8" width="3.140625" customWidth="1"/>
    <col min="9" max="9" width="15.28515625" customWidth="1"/>
    <col min="10" max="10" width="10.7109375" customWidth="1"/>
    <col min="11" max="11" width="13.140625" customWidth="1"/>
    <col min="13" max="13" width="3.140625" customWidth="1"/>
    <col min="14" max="14" width="11.7109375" customWidth="1"/>
    <col min="15" max="16" width="10" customWidth="1"/>
    <col min="17" max="17" width="3.140625" customWidth="1"/>
    <col min="18" max="18" width="14.28515625" customWidth="1"/>
    <col min="19" max="19" width="13.5703125" customWidth="1"/>
    <col min="20" max="64" width="8.7109375" customWidth="1"/>
  </cols>
  <sheetData>
    <row r="1" spans="1:19" ht="13.9" customHeight="1" x14ac:dyDescent="0.25">
      <c r="A1" s="233" t="s">
        <v>152</v>
      </c>
      <c r="B1" s="347" t="s">
        <v>153</v>
      </c>
      <c r="C1" s="347" t="s">
        <v>154</v>
      </c>
      <c r="D1" s="234" t="s">
        <v>155</v>
      </c>
      <c r="E1" s="235" t="s">
        <v>156</v>
      </c>
      <c r="F1" s="348" t="s">
        <v>157</v>
      </c>
      <c r="G1" s="349" t="s">
        <v>158</v>
      </c>
      <c r="H1" s="90"/>
      <c r="I1" s="343" t="s">
        <v>159</v>
      </c>
      <c r="J1" s="343"/>
      <c r="K1" s="343"/>
      <c r="L1" s="343"/>
      <c r="M1" s="91"/>
      <c r="N1" s="343" t="s">
        <v>160</v>
      </c>
      <c r="O1" s="343"/>
      <c r="P1" s="343"/>
      <c r="Q1" s="91"/>
      <c r="R1" s="274" t="s">
        <v>161</v>
      </c>
      <c r="S1" s="274"/>
    </row>
    <row r="2" spans="1:19" ht="15.75" thickBot="1" x14ac:dyDescent="0.3">
      <c r="A2" s="233" t="s">
        <v>162</v>
      </c>
      <c r="B2" s="347"/>
      <c r="C2" s="347"/>
      <c r="D2" s="236" t="s">
        <v>163</v>
      </c>
      <c r="E2" s="237" t="s">
        <v>163</v>
      </c>
      <c r="F2" s="348"/>
      <c r="G2" s="349"/>
      <c r="H2" s="92"/>
      <c r="I2" s="93" t="e">
        <f>SUM(G3,G4,G5,G7,G10,G12,G14,G17,G19)/SUM(F3,F4,F5,F7,F10,F12,F14,F17,F19)</f>
        <v>#DIV/0!</v>
      </c>
      <c r="J2" s="94" t="s">
        <v>164</v>
      </c>
      <c r="K2" s="95" t="e">
        <f>SQRT(1/SUM(F3,F4,F5,F7,F10,F12,F14,F17,F19))</f>
        <v>#DIV/0!</v>
      </c>
      <c r="L2" s="96" t="s">
        <v>165</v>
      </c>
      <c r="M2" s="91"/>
      <c r="N2" s="172">
        <f>Overview!$AA$11</f>
        <v>0.19504856112476671</v>
      </c>
      <c r="O2" s="173" t="s">
        <v>164</v>
      </c>
      <c r="P2" s="174" t="e">
        <f>Overview!$AB$11</f>
        <v>#DIV/0!</v>
      </c>
      <c r="Q2" s="91"/>
      <c r="R2" s="270" t="s">
        <v>166</v>
      </c>
      <c r="S2" s="270"/>
    </row>
    <row r="3" spans="1:19" ht="17.25" x14ac:dyDescent="0.25">
      <c r="A3" s="224">
        <v>46.5</v>
      </c>
      <c r="B3" s="225" t="s">
        <v>167</v>
      </c>
      <c r="C3" s="225" t="s">
        <v>168</v>
      </c>
      <c r="D3" s="212"/>
      <c r="E3" s="213"/>
      <c r="F3" s="97">
        <f t="shared" ref="F3:F20" si="0">IF(B3="-",0,IF(E3&lt;&gt;0,1/E3^2,0))</f>
        <v>0</v>
      </c>
      <c r="G3" s="98">
        <f>IF(D3&lt;&gt;0,D3*F3,0)</f>
        <v>0</v>
      </c>
      <c r="I3" s="99" t="e">
        <f>I2*27/0.33</f>
        <v>#DIV/0!</v>
      </c>
      <c r="J3" s="100" t="s">
        <v>164</v>
      </c>
      <c r="K3" s="101" t="e">
        <f>K2*27/0.33</f>
        <v>#DIV/0!</v>
      </c>
      <c r="L3" s="102" t="s">
        <v>169</v>
      </c>
      <c r="M3" s="91"/>
      <c r="N3" s="346" t="s">
        <v>170</v>
      </c>
      <c r="O3" s="346"/>
      <c r="P3" s="346"/>
      <c r="Q3" s="91"/>
      <c r="R3" s="272" t="s">
        <v>171</v>
      </c>
      <c r="S3" s="272"/>
    </row>
    <row r="4" spans="1:19" x14ac:dyDescent="0.25">
      <c r="A4" s="224">
        <v>63.29</v>
      </c>
      <c r="B4" s="225" t="s">
        <v>172</v>
      </c>
      <c r="C4" s="225" t="s">
        <v>168</v>
      </c>
      <c r="D4" s="212"/>
      <c r="E4" s="213"/>
      <c r="F4" s="103">
        <f t="shared" si="0"/>
        <v>0</v>
      </c>
      <c r="G4" s="104">
        <f>IF(D4&lt;&gt;0,D4*F4,0)</f>
        <v>0</v>
      </c>
      <c r="I4" s="343" t="s">
        <v>173</v>
      </c>
      <c r="J4" s="343"/>
      <c r="K4" s="343"/>
      <c r="L4" s="343"/>
      <c r="M4" s="91"/>
      <c r="N4" s="172" t="e">
        <f>Overview!$AG$11</f>
        <v>#DIV/0!</v>
      </c>
      <c r="O4" s="173" t="s">
        <v>164</v>
      </c>
      <c r="P4" s="174">
        <f>0.1</f>
        <v>0.1</v>
      </c>
      <c r="Q4" s="91"/>
      <c r="R4" s="270" t="s">
        <v>174</v>
      </c>
      <c r="S4" s="270"/>
    </row>
    <row r="5" spans="1:19" x14ac:dyDescent="0.25">
      <c r="A5" s="230">
        <v>93.31</v>
      </c>
      <c r="B5" s="225" t="s">
        <v>172</v>
      </c>
      <c r="C5" s="225" t="s">
        <v>168</v>
      </c>
      <c r="D5" s="212"/>
      <c r="E5" s="213"/>
      <c r="F5" s="103">
        <f t="shared" si="0"/>
        <v>0</v>
      </c>
      <c r="G5" s="104">
        <f t="shared" ref="G5:G20" si="1">IF(D5&lt;&gt;0,D5*F5,0)</f>
        <v>0</v>
      </c>
      <c r="I5" s="93" t="e">
        <f>SUM(G6,G8,G9,G11,G15,G13,G16,G20)/SUM(F6,F8,F9,F11,F13,F15,F16,F20)</f>
        <v>#DIV/0!</v>
      </c>
      <c r="J5" s="94" t="s">
        <v>164</v>
      </c>
      <c r="K5" s="95" t="e">
        <f>SQRT(1/SUM(F6,F8,F9,F11,F13,F15,F16,F20))</f>
        <v>#DIV/0!</v>
      </c>
      <c r="L5" s="96" t="s">
        <v>165</v>
      </c>
      <c r="M5" s="91"/>
      <c r="N5" s="346" t="s">
        <v>13</v>
      </c>
      <c r="O5" s="346"/>
      <c r="P5" s="346"/>
      <c r="Q5" s="91"/>
      <c r="R5" s="272" t="s">
        <v>175</v>
      </c>
      <c r="S5" s="272"/>
    </row>
    <row r="6" spans="1:19" x14ac:dyDescent="0.25">
      <c r="A6" s="226">
        <v>128.72</v>
      </c>
      <c r="B6" s="227" t="s">
        <v>176</v>
      </c>
      <c r="C6" s="227" t="s">
        <v>177</v>
      </c>
      <c r="D6" s="212"/>
      <c r="E6" s="213"/>
      <c r="F6" s="103">
        <f t="shared" si="0"/>
        <v>0</v>
      </c>
      <c r="G6" s="104">
        <f t="shared" si="1"/>
        <v>0</v>
      </c>
      <c r="I6" s="105" t="e">
        <f>I5*27/0.11</f>
        <v>#DIV/0!</v>
      </c>
      <c r="J6" s="106" t="s">
        <v>164</v>
      </c>
      <c r="K6" s="107" t="e">
        <f>K5*27/0.11</f>
        <v>#DIV/0!</v>
      </c>
      <c r="L6" s="108" t="s">
        <v>169</v>
      </c>
      <c r="M6" s="91"/>
      <c r="N6" s="172">
        <f>Overview!$D$11</f>
        <v>0</v>
      </c>
      <c r="O6" s="173" t="s">
        <v>164</v>
      </c>
      <c r="P6" s="174">
        <f>Overview!$E$11</f>
        <v>0</v>
      </c>
      <c r="Q6" s="91"/>
      <c r="R6" s="273" t="s">
        <v>178</v>
      </c>
      <c r="S6" s="273"/>
    </row>
    <row r="7" spans="1:19" x14ac:dyDescent="0.25">
      <c r="A7" s="230">
        <v>185.76</v>
      </c>
      <c r="B7" s="225" t="s">
        <v>179</v>
      </c>
      <c r="C7" s="225" t="s">
        <v>168</v>
      </c>
      <c r="D7" s="212"/>
      <c r="E7" s="213"/>
      <c r="F7" s="103">
        <f t="shared" si="0"/>
        <v>0</v>
      </c>
      <c r="G7" s="104">
        <f t="shared" si="1"/>
        <v>0</v>
      </c>
      <c r="I7" s="343" t="s">
        <v>180</v>
      </c>
      <c r="J7" s="343"/>
      <c r="K7" s="343"/>
      <c r="L7" s="343"/>
      <c r="M7" s="91"/>
      <c r="N7" s="335" t="s">
        <v>181</v>
      </c>
      <c r="O7" s="336"/>
      <c r="P7" s="337"/>
      <c r="Q7" s="91"/>
      <c r="R7" s="91"/>
      <c r="S7" s="109"/>
    </row>
    <row r="8" spans="1:19" ht="15" customHeight="1" x14ac:dyDescent="0.25">
      <c r="A8" s="226">
        <v>209.42</v>
      </c>
      <c r="B8" s="227" t="s">
        <v>176</v>
      </c>
      <c r="C8" s="227" t="s">
        <v>177</v>
      </c>
      <c r="D8" s="212"/>
      <c r="E8" s="213"/>
      <c r="F8" s="103">
        <f t="shared" si="0"/>
        <v>0</v>
      </c>
      <c r="G8" s="104">
        <f t="shared" si="1"/>
        <v>0</v>
      </c>
      <c r="I8" s="110">
        <f>D18</f>
        <v>0</v>
      </c>
      <c r="J8" s="94" t="s">
        <v>164</v>
      </c>
      <c r="K8" s="94">
        <f>E18</f>
        <v>0</v>
      </c>
      <c r="L8" s="111" t="s">
        <v>165</v>
      </c>
      <c r="M8" s="91"/>
      <c r="N8" s="113" t="e">
        <f>(((0.99685704+-0.23958774*LN(R18)+0.014597508*LN(R18)^2)/(1+-0.24153011*LN(R18)+0.015221787*LN(R18)^2))+((0.99685704+-0.23958774*LN(S18)+0.014597508*LN(S18)^2)/(1+-0.24153011*LN(S18)+0.015221787*LN(S18)^2)))/2</f>
        <v>#NUM!</v>
      </c>
      <c r="O8" s="114" t="s">
        <v>164</v>
      </c>
      <c r="P8" s="115" t="e">
        <f>N8*0.05</f>
        <v>#NUM!</v>
      </c>
      <c r="Q8" s="91"/>
      <c r="R8" s="217" t="s">
        <v>189</v>
      </c>
      <c r="S8" s="218" t="s">
        <v>215</v>
      </c>
    </row>
    <row r="9" spans="1:19" x14ac:dyDescent="0.25">
      <c r="A9" s="228">
        <v>238.71</v>
      </c>
      <c r="B9" s="227" t="s">
        <v>183</v>
      </c>
      <c r="C9" s="227" t="s">
        <v>177</v>
      </c>
      <c r="D9" s="212"/>
      <c r="E9" s="213"/>
      <c r="F9" s="103">
        <f t="shared" si="0"/>
        <v>0</v>
      </c>
      <c r="G9" s="104">
        <f t="shared" si="1"/>
        <v>0</v>
      </c>
      <c r="I9" s="112">
        <f>I8*27*1224</f>
        <v>0</v>
      </c>
      <c r="J9" s="107" t="s">
        <v>164</v>
      </c>
      <c r="K9" s="107">
        <f>K8*27*1224</f>
        <v>0</v>
      </c>
      <c r="L9" s="108" t="s">
        <v>169</v>
      </c>
      <c r="M9" s="91"/>
      <c r="N9" s="335" t="s">
        <v>187</v>
      </c>
      <c r="O9" s="336"/>
      <c r="P9" s="337"/>
      <c r="Q9" s="91"/>
      <c r="R9" s="116" t="s">
        <v>184</v>
      </c>
      <c r="S9" s="117">
        <v>0.03</v>
      </c>
    </row>
    <row r="10" spans="1:19" x14ac:dyDescent="0.25">
      <c r="A10" s="224">
        <v>295.10000000000002</v>
      </c>
      <c r="B10" s="225" t="s">
        <v>185</v>
      </c>
      <c r="C10" s="225" t="s">
        <v>168</v>
      </c>
      <c r="D10" s="212"/>
      <c r="E10" s="213"/>
      <c r="F10" s="103">
        <f t="shared" si="0"/>
        <v>0</v>
      </c>
      <c r="G10" s="104">
        <f t="shared" si="1"/>
        <v>0</v>
      </c>
      <c r="I10" s="118">
        <f>I9*100/1000000</f>
        <v>0</v>
      </c>
      <c r="J10" s="119" t="s">
        <v>164</v>
      </c>
      <c r="K10" s="119">
        <f>K9*100/1000000</f>
        <v>0</v>
      </c>
      <c r="L10" s="108" t="s">
        <v>186</v>
      </c>
      <c r="M10" s="91"/>
      <c r="N10" s="122">
        <f>IF(S20="on",IF(R20="Feldspar",12.5*0.7982*(1-((((0.99685704+-0.23958774*LN(R18)+0.014597508*LN(R18)^2)/(1+-0.24153011*LN(R18)+0.015221787*LN(R18)^2))+((0.99685704+-0.23958774*LN(S18)+0.014597508*LN(S18)^2)/(1+-0.24153011*LN(S18)+0.015221787*LN(S18)^2)))/2)),0.01),0)</f>
        <v>0</v>
      </c>
      <c r="O10" s="123" t="s">
        <v>164</v>
      </c>
      <c r="P10" s="121">
        <f>IF(S20="on",IF(R20="Feldspar",N10*SQRT((0.12/12.5)^2+(0.039/0.7982)^2 + (P8/(N8))^2),0.002),0)</f>
        <v>0</v>
      </c>
      <c r="Q10" s="91"/>
      <c r="R10" s="120" t="s">
        <v>188</v>
      </c>
      <c r="S10" s="121">
        <v>0.04</v>
      </c>
    </row>
    <row r="11" spans="1:19" x14ac:dyDescent="0.25">
      <c r="A11" s="226">
        <v>338.21</v>
      </c>
      <c r="B11" s="227" t="s">
        <v>176</v>
      </c>
      <c r="C11" s="227" t="s">
        <v>177</v>
      </c>
      <c r="D11" s="212"/>
      <c r="E11" s="213"/>
      <c r="F11" s="103">
        <f t="shared" si="0"/>
        <v>0</v>
      </c>
      <c r="G11" s="104">
        <f t="shared" si="1"/>
        <v>0</v>
      </c>
      <c r="I11" s="344" t="s">
        <v>52</v>
      </c>
      <c r="J11" s="344"/>
      <c r="K11" s="344"/>
      <c r="L11" s="345"/>
      <c r="M11" s="91"/>
      <c r="N11" s="280" t="s">
        <v>214</v>
      </c>
      <c r="O11" s="281"/>
      <c r="P11" s="282"/>
      <c r="Q11" s="91"/>
      <c r="R11" s="238" t="s">
        <v>189</v>
      </c>
      <c r="S11" s="175">
        <f>IF(Overview!AM11="silt",IF(Overview!K11="lin",0.03,IF(Overview!K11="exp",0.04,"missing info")),0)</f>
        <v>0</v>
      </c>
    </row>
    <row r="12" spans="1:19" x14ac:dyDescent="0.25">
      <c r="A12" s="224">
        <v>351.85</v>
      </c>
      <c r="B12" s="225" t="s">
        <v>185</v>
      </c>
      <c r="C12" s="225" t="s">
        <v>168</v>
      </c>
      <c r="D12" s="212"/>
      <c r="E12" s="213"/>
      <c r="F12" s="103">
        <f t="shared" si="0"/>
        <v>0</v>
      </c>
      <c r="G12" s="104">
        <f t="shared" si="1"/>
        <v>0</v>
      </c>
      <c r="I12" s="344"/>
      <c r="J12" s="344"/>
      <c r="K12" s="344"/>
      <c r="L12" s="345"/>
      <c r="M12" s="91"/>
      <c r="N12" s="335" t="s">
        <v>216</v>
      </c>
      <c r="O12" s="336"/>
      <c r="P12" s="337"/>
      <c r="Q12" s="91"/>
      <c r="R12" s="91"/>
      <c r="S12" s="109"/>
    </row>
    <row r="13" spans="1:19" x14ac:dyDescent="0.25">
      <c r="A13" s="228">
        <v>583.17999999999995</v>
      </c>
      <c r="B13" s="229" t="s">
        <v>190</v>
      </c>
      <c r="C13" s="227" t="s">
        <v>177</v>
      </c>
      <c r="D13" s="212"/>
      <c r="E13" s="213"/>
      <c r="F13" s="103">
        <f t="shared" si="0"/>
        <v>0</v>
      </c>
      <c r="G13" s="104">
        <f t="shared" si="1"/>
        <v>0</v>
      </c>
      <c r="I13" s="124"/>
      <c r="J13" s="125" t="s">
        <v>191</v>
      </c>
      <c r="K13" s="125" t="s">
        <v>192</v>
      </c>
      <c r="L13" s="126" t="s">
        <v>193</v>
      </c>
      <c r="M13" s="91"/>
      <c r="N13" s="130" t="e">
        <f>D7/(D4+D5)</f>
        <v>#DIV/0!</v>
      </c>
      <c r="O13" s="123" t="s">
        <v>164</v>
      </c>
      <c r="P13" s="131" t="e">
        <f>SQRT((E7^2/(D4+D5)^2)+(D7^2*(E4^2+E5^2)/(D4+D5)^4))</f>
        <v>#DIV/0!</v>
      </c>
      <c r="Q13" s="91"/>
      <c r="R13" s="239" t="s">
        <v>194</v>
      </c>
      <c r="S13" s="176">
        <f>Overview!$N$11</f>
        <v>0</v>
      </c>
    </row>
    <row r="14" spans="1:19" x14ac:dyDescent="0.25">
      <c r="A14" s="224">
        <v>609.22</v>
      </c>
      <c r="B14" s="225" t="s">
        <v>195</v>
      </c>
      <c r="C14" s="225" t="s">
        <v>168</v>
      </c>
      <c r="D14" s="212"/>
      <c r="E14" s="213"/>
      <c r="F14" s="103">
        <f t="shared" si="0"/>
        <v>0</v>
      </c>
      <c r="G14" s="104">
        <f t="shared" si="1"/>
        <v>0</v>
      </c>
      <c r="I14" s="127" t="s">
        <v>196</v>
      </c>
      <c r="J14" s="128" t="e">
        <f>(I6*0.0479)+(I3*0.1116)+(I10*0.2491)</f>
        <v>#DIV/0!</v>
      </c>
      <c r="K14" s="128" t="e">
        <f>(I6*0.0277*(1-0.171))+(I3*0.1457*(1-0.117))+(I10*(0.7982+0.019)*(1-0.0494))</f>
        <v>#DIV/0!</v>
      </c>
      <c r="L14" s="129" t="e">
        <f>(I6*0.644*S11)+(I3*2.22*S11)</f>
        <v>#DIV/0!</v>
      </c>
      <c r="M14" s="91"/>
      <c r="N14" s="338" t="s">
        <v>217</v>
      </c>
      <c r="O14" s="339"/>
      <c r="P14" s="340"/>
      <c r="Q14" s="91"/>
      <c r="R14" s="240" t="s">
        <v>197</v>
      </c>
      <c r="S14" s="177">
        <f>Overview!$O$11</f>
        <v>0</v>
      </c>
    </row>
    <row r="15" spans="1:19" x14ac:dyDescent="0.25">
      <c r="A15" s="228">
        <v>911.1</v>
      </c>
      <c r="B15" s="227" t="s">
        <v>176</v>
      </c>
      <c r="C15" s="227" t="s">
        <v>177</v>
      </c>
      <c r="D15" s="212"/>
      <c r="E15" s="213"/>
      <c r="F15" s="103">
        <f t="shared" si="0"/>
        <v>0</v>
      </c>
      <c r="G15" s="104">
        <f t="shared" si="1"/>
        <v>0</v>
      </c>
      <c r="I15" s="127" t="s">
        <v>198</v>
      </c>
      <c r="J15" s="128" t="e">
        <f>SQRT((0.0479*K6)^2+(0.1116*K3)^2+(0.2491*K10)^2)</f>
        <v>#DIV/0!</v>
      </c>
      <c r="K15" s="128" t="e">
        <f>SQRT((0.0277*(1-0.171)*K6)^2+(I6*0.0277*0.013)^2+(0.1457*(1-0.117)*K3)^2+(I3*0.1457*0.011)^2+(0.801*(1-0.0494)*K10)^2+(I10*0.801*0.007)^2)</f>
        <v>#DIV/0!</v>
      </c>
      <c r="L15" s="132" t="e">
        <f>IF(L14=0,0,(SQRT((K6*0.644)^2+(K3*2.22)^2)*S11))</f>
        <v>#DIV/0!</v>
      </c>
      <c r="M15" s="91"/>
      <c r="N15" s="219" t="e">
        <f>D9/(D6+D8+D11+D15+D16)</f>
        <v>#DIV/0!</v>
      </c>
      <c r="O15" s="123" t="s">
        <v>164</v>
      </c>
      <c r="P15" s="220" t="e">
        <f>SQRT((E9^2/(D6+D8+D11+D15+D16)^2)+(D9^2*(E6^2+E8^2+E11^2+E15^2+E16^2)/(D6+D8+D11+D15+D16)^4))</f>
        <v>#DIV/0!</v>
      </c>
      <c r="Q15" s="91"/>
      <c r="R15" s="91"/>
      <c r="S15" s="109"/>
    </row>
    <row r="16" spans="1:19" x14ac:dyDescent="0.25">
      <c r="A16" s="226">
        <v>968.93</v>
      </c>
      <c r="B16" s="227" t="s">
        <v>176</v>
      </c>
      <c r="C16" s="227" t="s">
        <v>177</v>
      </c>
      <c r="D16" s="212"/>
      <c r="E16" s="213"/>
      <c r="F16" s="103">
        <f t="shared" si="0"/>
        <v>0</v>
      </c>
      <c r="G16" s="104">
        <f t="shared" si="1"/>
        <v>0</v>
      </c>
      <c r="I16" s="127" t="s">
        <v>199</v>
      </c>
      <c r="J16" s="128" t="e">
        <f>J14/(1+1.14*N4)</f>
        <v>#DIV/0!</v>
      </c>
      <c r="K16" s="128" t="e">
        <f>K14/(1+1.25*N4)</f>
        <v>#DIV/0!</v>
      </c>
      <c r="L16" s="129" t="e">
        <f>L14/(1+1.5*N4)</f>
        <v>#DIV/0!</v>
      </c>
      <c r="M16" s="91"/>
      <c r="N16" s="262" t="s">
        <v>200</v>
      </c>
      <c r="O16" s="262"/>
      <c r="P16" s="262"/>
      <c r="Q16" s="133"/>
      <c r="R16" s="341" t="s">
        <v>201</v>
      </c>
      <c r="S16" s="342"/>
    </row>
    <row r="17" spans="1:19" ht="15.75" thickBot="1" x14ac:dyDescent="0.3">
      <c r="A17" s="230">
        <v>1120.1600000000001</v>
      </c>
      <c r="B17" s="225" t="s">
        <v>195</v>
      </c>
      <c r="C17" s="225" t="s">
        <v>168</v>
      </c>
      <c r="D17" s="212"/>
      <c r="E17" s="213"/>
      <c r="F17" s="103">
        <f t="shared" si="0"/>
        <v>0</v>
      </c>
      <c r="G17" s="104">
        <f t="shared" si="1"/>
        <v>0</v>
      </c>
      <c r="I17" s="134" t="s">
        <v>202</v>
      </c>
      <c r="J17" s="135" t="e">
        <f>SQRT(((J15/(1+1.14*N4))^2+((J14*1.14*P4)/(1+1.14*N4)^2)^2))</f>
        <v>#DIV/0!</v>
      </c>
      <c r="K17" s="135" t="e">
        <f>SQRT((K15/(1+1.25*N4))^2+((K14*1.25*P4)/(1+1.25*N4)^2)^2)</f>
        <v>#DIV/0!</v>
      </c>
      <c r="L17" s="136" t="e">
        <f>SQRT((L15/(1+1.5*N4))^2+((L14*1.5*P4)/(1+1.5*N4)^2)^2)</f>
        <v>#DIV/0!</v>
      </c>
      <c r="M17" s="91"/>
      <c r="N17" s="137" t="e">
        <f>J16+K16+L16+N2+N10</f>
        <v>#DIV/0!</v>
      </c>
      <c r="O17" s="94" t="s">
        <v>164</v>
      </c>
      <c r="P17" s="138" t="e">
        <f>SQRT(J17^2+K17^2+L17^2+P2^2+P10^2)</f>
        <v>#DIV/0!</v>
      </c>
      <c r="Q17" s="139"/>
      <c r="R17" s="241" t="s">
        <v>203</v>
      </c>
      <c r="S17" s="242" t="s">
        <v>204</v>
      </c>
    </row>
    <row r="18" spans="1:19" x14ac:dyDescent="0.25">
      <c r="A18" s="231">
        <v>1460.91</v>
      </c>
      <c r="B18" s="232" t="s">
        <v>205</v>
      </c>
      <c r="C18" s="232" t="s">
        <v>180</v>
      </c>
      <c r="D18" s="212"/>
      <c r="E18" s="213"/>
      <c r="F18" s="103">
        <f t="shared" si="0"/>
        <v>0</v>
      </c>
      <c r="G18" s="104">
        <f t="shared" si="1"/>
        <v>0</v>
      </c>
      <c r="I18" s="265" t="s">
        <v>206</v>
      </c>
      <c r="J18" s="265"/>
      <c r="K18" s="265"/>
      <c r="L18" s="265"/>
      <c r="M18" s="91"/>
      <c r="N18" s="266" t="s">
        <v>17</v>
      </c>
      <c r="O18" s="266"/>
      <c r="P18" s="266"/>
      <c r="Q18" s="139"/>
      <c r="R18" s="178">
        <f>Overview!$AN$11</f>
        <v>0</v>
      </c>
      <c r="S18" s="179">
        <f>Overview!$AO$11</f>
        <v>0</v>
      </c>
    </row>
    <row r="19" spans="1:19" ht="15.75" thickBot="1" x14ac:dyDescent="0.3">
      <c r="A19" s="230">
        <v>1764.83</v>
      </c>
      <c r="B19" s="225" t="s">
        <v>195</v>
      </c>
      <c r="C19" s="225" t="s">
        <v>168</v>
      </c>
      <c r="D19" s="212"/>
      <c r="E19" s="213"/>
      <c r="F19" s="103">
        <f t="shared" si="0"/>
        <v>0</v>
      </c>
      <c r="G19" s="104">
        <f t="shared" si="1"/>
        <v>0</v>
      </c>
      <c r="I19" s="91"/>
      <c r="J19" s="91"/>
      <c r="K19" s="91"/>
      <c r="L19" s="91"/>
      <c r="M19" s="91"/>
      <c r="N19" s="140" t="e">
        <f>N6*1000/N17</f>
        <v>#DIV/0!</v>
      </c>
      <c r="O19" s="141" t="s">
        <v>164</v>
      </c>
      <c r="P19" s="142" t="e">
        <f>N19*SQRT((P6/N6)^2+(P17/N17)^2)</f>
        <v>#DIV/0!</v>
      </c>
      <c r="Q19" s="139"/>
      <c r="R19" s="143"/>
      <c r="S19" s="144"/>
    </row>
    <row r="20" spans="1:19" ht="15.75" thickBot="1" x14ac:dyDescent="0.3">
      <c r="A20" s="226">
        <v>2615.8200000000002</v>
      </c>
      <c r="B20" s="229" t="s">
        <v>190</v>
      </c>
      <c r="C20" s="229" t="s">
        <v>177</v>
      </c>
      <c r="D20" s="214"/>
      <c r="E20" s="215"/>
      <c r="F20" s="145">
        <f t="shared" si="0"/>
        <v>0</v>
      </c>
      <c r="G20" s="146">
        <f t="shared" si="1"/>
        <v>0</v>
      </c>
      <c r="I20" s="254" t="s">
        <v>207</v>
      </c>
      <c r="J20" s="254"/>
      <c r="K20" s="254"/>
      <c r="L20" s="254"/>
      <c r="M20" s="91"/>
      <c r="N20" s="255" t="s">
        <v>230</v>
      </c>
      <c r="O20" s="255"/>
      <c r="P20" s="255"/>
      <c r="Q20" s="147"/>
      <c r="R20" s="221" t="str">
        <f>Overview!$AL$11</f>
        <v>Quartz</v>
      </c>
      <c r="S20" s="223">
        <f>Overview!$AP$51</f>
        <v>0</v>
      </c>
    </row>
    <row r="25" spans="1:19" x14ac:dyDescent="0.25">
      <c r="I25" s="45"/>
    </row>
    <row r="26" spans="1:19" x14ac:dyDescent="0.25">
      <c r="I26" s="171"/>
    </row>
    <row r="29" spans="1:19" x14ac:dyDescent="0.25">
      <c r="H29" s="216"/>
    </row>
    <row r="32" spans="1:19" x14ac:dyDescent="0.25">
      <c r="J32" s="171"/>
    </row>
  </sheetData>
  <sheetProtection sheet="1" objects="1" scenarios="1"/>
  <protectedRanges>
    <protectedRange sqref="B3:B20" name="Intervalo1"/>
  </protectedRanges>
  <mergeCells count="28">
    <mergeCell ref="B1:B2"/>
    <mergeCell ref="C1:C2"/>
    <mergeCell ref="F1:F2"/>
    <mergeCell ref="G1:G2"/>
    <mergeCell ref="I1:L1"/>
    <mergeCell ref="N1:P1"/>
    <mergeCell ref="R1:S1"/>
    <mergeCell ref="R2:S2"/>
    <mergeCell ref="N3:P3"/>
    <mergeCell ref="R3:S3"/>
    <mergeCell ref="I4:L4"/>
    <mergeCell ref="R4:S4"/>
    <mergeCell ref="N5:P5"/>
    <mergeCell ref="R5:S5"/>
    <mergeCell ref="R6:S6"/>
    <mergeCell ref="R16:S16"/>
    <mergeCell ref="I18:L18"/>
    <mergeCell ref="N18:P18"/>
    <mergeCell ref="I7:L7"/>
    <mergeCell ref="I11:L12"/>
    <mergeCell ref="I20:L20"/>
    <mergeCell ref="N20:P20"/>
    <mergeCell ref="N7:P7"/>
    <mergeCell ref="N9:P9"/>
    <mergeCell ref="N12:P12"/>
    <mergeCell ref="N11:P11"/>
    <mergeCell ref="N14:P14"/>
    <mergeCell ref="N16:P16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D0005453-BB52-45C8-BB44-C957A2AA5AB9}">
          <x14:formula1>
            <xm:f>'Occult Data'!$O$1:$O$2</xm:f>
          </x14:formula1>
          <xm:sqref>B18</xm:sqref>
        </x14:dataValidation>
        <x14:dataValidation type="list" allowBlank="1" showInputMessage="1" showErrorMessage="1" xr:uid="{BDE866E4-8123-49A3-9F17-03C58FA2D1DB}">
          <x14:formula1>
            <xm:f>'Occult Data'!$N$1:$N$2</xm:f>
          </x14:formula1>
          <xm:sqref>B3</xm:sqref>
        </x14:dataValidation>
        <x14:dataValidation type="list" allowBlank="1" showInputMessage="1" showErrorMessage="1" xr:uid="{EF8FDEB8-9912-466A-A33E-0238DBECBF66}">
          <x14:formula1>
            <xm:f>'Occult Data'!$M$1:$M$2</xm:f>
          </x14:formula1>
          <xm:sqref>B4:B5</xm:sqref>
        </x14:dataValidation>
        <x14:dataValidation type="list" allowBlank="1" showInputMessage="1" showErrorMessage="1" xr:uid="{CAC09CDB-6155-4177-88C7-2E02238012B2}">
          <x14:formula1>
            <xm:f>'Occult Data'!$L$1:$L$2</xm:f>
          </x14:formula1>
          <xm:sqref>B7</xm:sqref>
        </x14:dataValidation>
        <x14:dataValidation type="list" allowBlank="1" showInputMessage="1" showErrorMessage="1" xr:uid="{B0787AD2-84B9-44D9-8078-34D3CDEBD488}">
          <x14:formula1>
            <xm:f>'Occult Data'!$K$1:$K$2</xm:f>
          </x14:formula1>
          <xm:sqref>B12 B10</xm:sqref>
        </x14:dataValidation>
        <x14:dataValidation type="list" allowBlank="1" showInputMessage="1" showErrorMessage="1" xr:uid="{74859C42-DB21-471A-A5E5-7AAB03F8AB4D}">
          <x14:formula1>
            <xm:f>'Occult Data'!$J$1:$J$2</xm:f>
          </x14:formula1>
          <xm:sqref>B19 B17 B14</xm:sqref>
        </x14:dataValidation>
        <x14:dataValidation type="list" allowBlank="1" showInputMessage="1" showErrorMessage="1" xr:uid="{E1BF7B48-3F4F-4DCD-97A3-787D9052BC0A}">
          <x14:formula1>
            <xm:f>'Occult Data'!$I$1:$I$2</xm:f>
          </x14:formula1>
          <xm:sqref>B9</xm:sqref>
        </x14:dataValidation>
        <x14:dataValidation type="list" allowBlank="1" showInputMessage="1" showErrorMessage="1" xr:uid="{F89D0D1F-2125-4FA2-86A9-721CD2DCB198}">
          <x14:formula1>
            <xm:f>'Occult Data'!$H$1:$H$2</xm:f>
          </x14:formula1>
          <xm:sqref>B6 B8 B11 B15:B16</xm:sqref>
        </x14:dataValidation>
        <x14:dataValidation type="list" allowBlank="1" showInputMessage="1" showErrorMessage="1" xr:uid="{2334CF3C-C150-4248-BD8C-2324DCDE085F}">
          <x14:formula1>
            <xm:f>'Occult Data'!$G$1:$G$2</xm:f>
          </x14:formula1>
          <xm:sqref>B20 B13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9D027-9B19-448A-B12E-53EED0AC770A}">
  <dimension ref="A1"/>
  <sheetViews>
    <sheetView workbookViewId="0">
      <selection activeCell="J34" sqref="J34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41"/>
  <sheetViews>
    <sheetView zoomScaleNormal="100" workbookViewId="0">
      <selection activeCell="I30" sqref="I30"/>
    </sheetView>
  </sheetViews>
  <sheetFormatPr defaultColWidth="8.7109375" defaultRowHeight="15" x14ac:dyDescent="0.25"/>
  <cols>
    <col min="1" max="1" width="9.28515625" style="91" customWidth="1"/>
    <col min="2" max="2" width="8.28515625" style="91" customWidth="1"/>
    <col min="3" max="3" width="6.85546875" style="91" customWidth="1"/>
    <col min="4" max="4" width="11.85546875" style="91" customWidth="1"/>
    <col min="5" max="5" width="13.140625" style="91" customWidth="1"/>
    <col min="6" max="6" width="10.85546875" style="91" customWidth="1"/>
    <col min="7" max="7" width="11.28515625" style="91" customWidth="1"/>
    <col min="8" max="8" width="3.140625" style="91" customWidth="1"/>
    <col min="9" max="9" width="15.28515625" style="91" customWidth="1"/>
    <col min="10" max="10" width="10.7109375" style="91" customWidth="1"/>
    <col min="11" max="11" width="13.140625" style="91" customWidth="1"/>
    <col min="12" max="12" width="11.5703125" style="91" customWidth="1"/>
    <col min="13" max="13" width="3.140625" style="91" customWidth="1"/>
    <col min="14" max="14" width="11.7109375" style="91" customWidth="1"/>
    <col min="15" max="16" width="10" style="91" customWidth="1"/>
    <col min="17" max="17" width="3.140625" style="91" customWidth="1"/>
    <col min="18" max="18" width="14.28515625" style="91" customWidth="1"/>
    <col min="19" max="19" width="13.5703125" style="109" customWidth="1"/>
    <col min="20" max="16384" width="8.7109375" style="91"/>
  </cols>
  <sheetData>
    <row r="1" spans="1:20" ht="13.9" customHeight="1" x14ac:dyDescent="0.25">
      <c r="A1" s="377" t="s">
        <v>152</v>
      </c>
      <c r="B1" s="378" t="s">
        <v>153</v>
      </c>
      <c r="C1" s="378" t="s">
        <v>154</v>
      </c>
      <c r="D1" s="167" t="s">
        <v>155</v>
      </c>
      <c r="E1" s="168" t="s">
        <v>156</v>
      </c>
      <c r="F1" s="276" t="s">
        <v>157</v>
      </c>
      <c r="G1" s="278" t="s">
        <v>158</v>
      </c>
      <c r="H1" s="90"/>
      <c r="I1" s="267" t="s">
        <v>159</v>
      </c>
      <c r="J1" s="267"/>
      <c r="K1" s="267"/>
      <c r="L1" s="267"/>
      <c r="N1" s="267" t="s">
        <v>160</v>
      </c>
      <c r="O1" s="267"/>
      <c r="P1" s="267"/>
      <c r="R1" s="274" t="s">
        <v>161</v>
      </c>
      <c r="S1" s="274"/>
    </row>
    <row r="2" spans="1:20" ht="15.75" thickBot="1" x14ac:dyDescent="0.3">
      <c r="A2" s="377" t="s">
        <v>162</v>
      </c>
      <c r="B2" s="378"/>
      <c r="C2" s="378"/>
      <c r="D2" s="169" t="s">
        <v>163</v>
      </c>
      <c r="E2" s="170" t="s">
        <v>163</v>
      </c>
      <c r="F2" s="277"/>
      <c r="G2" s="279"/>
      <c r="H2" s="92"/>
      <c r="I2" s="93">
        <f>SUM(G3,G4,G5,G7,G10,G12,G14,G17,G19)/SUM(F3,F4,F5,F7,F10,F12,F14,F17,F19)</f>
        <v>5.36375490560549E-3</v>
      </c>
      <c r="J2" s="94" t="s">
        <v>164</v>
      </c>
      <c r="K2" s="95">
        <f>SQRT(1/SUM(F3,F4,F5,F7,F10,F12,F14,F17,F19))</f>
        <v>3.19643428825509E-4</v>
      </c>
      <c r="L2" s="96" t="s">
        <v>165</v>
      </c>
      <c r="N2" s="158">
        <f>Overview!$AA$2</f>
        <v>0.15606750037906308</v>
      </c>
      <c r="O2" s="159" t="s">
        <v>164</v>
      </c>
      <c r="P2" s="160">
        <f>Overview!$AB$2</f>
        <v>1.9285600890650643E-2</v>
      </c>
      <c r="R2" s="270" t="s">
        <v>166</v>
      </c>
      <c r="S2" s="270"/>
    </row>
    <row r="3" spans="1:20" ht="17.25" x14ac:dyDescent="0.25">
      <c r="A3" s="224">
        <v>46.5</v>
      </c>
      <c r="B3" s="225" t="s">
        <v>167</v>
      </c>
      <c r="C3" s="225" t="s">
        <v>168</v>
      </c>
      <c r="D3" s="212">
        <v>7.1098000000000003E-3</v>
      </c>
      <c r="E3" s="213">
        <v>1.0915600000000001E-3</v>
      </c>
      <c r="F3" s="97">
        <f t="shared" ref="F3:F20" si="0">IF(B3="-",0,IF(E3&lt;&gt;0,1/E3^2,0))</f>
        <v>839275.94302753708</v>
      </c>
      <c r="G3" s="98">
        <f>IF(D3&lt;&gt;0,D3*F3,0)</f>
        <v>5967.0840997371834</v>
      </c>
      <c r="I3" s="99">
        <f>I2*27/0.33</f>
        <v>0.43885267409499462</v>
      </c>
      <c r="J3" s="100" t="s">
        <v>164</v>
      </c>
      <c r="K3" s="101">
        <f>K2*27/0.33</f>
        <v>2.6152644176632552E-2</v>
      </c>
      <c r="L3" s="102" t="s">
        <v>169</v>
      </c>
      <c r="N3" s="271" t="s">
        <v>170</v>
      </c>
      <c r="O3" s="271"/>
      <c r="P3" s="271"/>
      <c r="R3" s="272" t="s">
        <v>171</v>
      </c>
      <c r="S3" s="272"/>
    </row>
    <row r="4" spans="1:20" x14ac:dyDescent="0.25">
      <c r="A4" s="224">
        <v>63.29</v>
      </c>
      <c r="B4" s="225" t="s">
        <v>172</v>
      </c>
      <c r="C4" s="225" t="s">
        <v>168</v>
      </c>
      <c r="D4" s="212">
        <v>5.2840200000000004E-3</v>
      </c>
      <c r="E4" s="213">
        <v>1.34398E-3</v>
      </c>
      <c r="F4" s="103">
        <f t="shared" si="0"/>
        <v>553623.33617284009</v>
      </c>
      <c r="G4" s="104">
        <f>IF(D4&lt;&gt;0,D4*F4,0)</f>
        <v>2925.3567808040107</v>
      </c>
      <c r="I4" s="267" t="s">
        <v>173</v>
      </c>
      <c r="J4" s="267"/>
      <c r="K4" s="267"/>
      <c r="L4" s="267"/>
      <c r="N4" s="158">
        <f>Overview!$AG$2</f>
        <v>9.852216748768473E-3</v>
      </c>
      <c r="O4" s="159" t="s">
        <v>164</v>
      </c>
      <c r="P4" s="160">
        <f>0.1</f>
        <v>0.1</v>
      </c>
      <c r="R4" s="270" t="s">
        <v>174</v>
      </c>
      <c r="S4" s="270"/>
    </row>
    <row r="5" spans="1:20" x14ac:dyDescent="0.25">
      <c r="A5" s="230">
        <v>93.31</v>
      </c>
      <c r="B5" s="225" t="s">
        <v>172</v>
      </c>
      <c r="C5" s="225" t="s">
        <v>168</v>
      </c>
      <c r="D5" s="212">
        <v>6.1862699999999998E-3</v>
      </c>
      <c r="E5" s="213">
        <v>0</v>
      </c>
      <c r="F5" s="103">
        <f t="shared" si="0"/>
        <v>0</v>
      </c>
      <c r="G5" s="104">
        <f t="shared" ref="G5:G20" si="1">IF(D5&lt;&gt;0,D5*F5,0)</f>
        <v>0</v>
      </c>
      <c r="I5" s="93">
        <f>SUM(G6,G8,G9,G11,G15,G13,G16,G20)/SUM(F6,F8,F9,F11,F13,F15,F16,F20)</f>
        <v>3.7744886170093582E-4</v>
      </c>
      <c r="J5" s="94" t="s">
        <v>164</v>
      </c>
      <c r="K5" s="95">
        <f>SQRT(1/SUM(F6,F8,F9,F11,F13,F15,F16,F20))</f>
        <v>4.0039927036293588E-4</v>
      </c>
      <c r="L5" s="96" t="s">
        <v>165</v>
      </c>
      <c r="N5" s="271" t="s">
        <v>13</v>
      </c>
      <c r="O5" s="271"/>
      <c r="P5" s="271"/>
      <c r="R5" s="272" t="s">
        <v>175</v>
      </c>
      <c r="S5" s="272"/>
    </row>
    <row r="6" spans="1:20" x14ac:dyDescent="0.25">
      <c r="A6" s="226">
        <v>128.72</v>
      </c>
      <c r="B6" s="227" t="s">
        <v>176</v>
      </c>
      <c r="C6" s="227" t="s">
        <v>177</v>
      </c>
      <c r="D6" s="212">
        <v>1.27618E-2</v>
      </c>
      <c r="E6" s="213">
        <v>2.5381499999999999E-3</v>
      </c>
      <c r="F6" s="103">
        <f t="shared" si="0"/>
        <v>155226.34477121878</v>
      </c>
      <c r="G6" s="104">
        <f t="shared" si="1"/>
        <v>1980.9675667013398</v>
      </c>
      <c r="I6" s="105">
        <f>I5*27/0.11</f>
        <v>9.2646538781138779E-2</v>
      </c>
      <c r="J6" s="106" t="s">
        <v>164</v>
      </c>
      <c r="K6" s="107">
        <f>K5*27/0.11</f>
        <v>9.8279820907266086E-2</v>
      </c>
      <c r="L6" s="108" t="s">
        <v>169</v>
      </c>
      <c r="N6" s="158">
        <f>Overview!$D$2</f>
        <v>0</v>
      </c>
      <c r="O6" s="159" t="s">
        <v>164</v>
      </c>
      <c r="P6" s="160">
        <f>Overview!$E$2</f>
        <v>0</v>
      </c>
      <c r="R6" s="273" t="s">
        <v>178</v>
      </c>
      <c r="S6" s="273"/>
    </row>
    <row r="7" spans="1:20" x14ac:dyDescent="0.25">
      <c r="A7" s="230">
        <v>185.76</v>
      </c>
      <c r="B7" s="225" t="s">
        <v>179</v>
      </c>
      <c r="C7" s="225" t="s">
        <v>168</v>
      </c>
      <c r="D7" s="212">
        <v>0</v>
      </c>
      <c r="E7" s="213">
        <v>3.4342999999999999E-3</v>
      </c>
      <c r="F7" s="103">
        <f t="shared" si="0"/>
        <v>84785.881594723978</v>
      </c>
      <c r="G7" s="104">
        <f t="shared" si="1"/>
        <v>0</v>
      </c>
      <c r="I7" s="267" t="s">
        <v>180</v>
      </c>
      <c r="J7" s="267"/>
      <c r="K7" s="267"/>
      <c r="L7" s="267"/>
      <c r="N7" s="256" t="s">
        <v>181</v>
      </c>
      <c r="O7" s="257"/>
      <c r="P7" s="258"/>
    </row>
    <row r="8" spans="1:20" ht="15" customHeight="1" x14ac:dyDescent="0.25">
      <c r="A8" s="226">
        <v>209.42</v>
      </c>
      <c r="B8" s="227" t="s">
        <v>176</v>
      </c>
      <c r="C8" s="227" t="s">
        <v>177</v>
      </c>
      <c r="D8" s="212">
        <v>0</v>
      </c>
      <c r="E8" s="213">
        <v>1.8240800000000001E-3</v>
      </c>
      <c r="F8" s="103">
        <f t="shared" si="0"/>
        <v>300546.88896836748</v>
      </c>
      <c r="G8" s="104">
        <f t="shared" si="1"/>
        <v>0</v>
      </c>
      <c r="I8" s="110">
        <f>D18</f>
        <v>9.9911E-2</v>
      </c>
      <c r="J8" s="94" t="s">
        <v>164</v>
      </c>
      <c r="K8" s="94">
        <f>E18</f>
        <v>1.43602E-2</v>
      </c>
      <c r="L8" s="111" t="s">
        <v>165</v>
      </c>
      <c r="N8" s="113">
        <f>(((0.99685704+-0.23958774*LN(R18)+0.014597508*LN(R18)^2)/(1+-0.24153011*LN(R18)+0.015221787*LN(R18)^2))+((0.99685704+-0.23958774*LN(S18)+0.014597508*LN(S18)^2)/(1+-0.24153011*LN(S18)+0.015221787*LN(S18)^2)))/2</f>
        <v>0.92445948703869296</v>
      </c>
      <c r="O8" s="114" t="s">
        <v>164</v>
      </c>
      <c r="P8" s="115">
        <f>N8*0.05</f>
        <v>4.6222974351934648E-2</v>
      </c>
      <c r="R8" s="217" t="s">
        <v>189</v>
      </c>
      <c r="S8" s="218" t="s">
        <v>215</v>
      </c>
    </row>
    <row r="9" spans="1:20" x14ac:dyDescent="0.25">
      <c r="A9" s="228">
        <v>238.71</v>
      </c>
      <c r="B9" s="227" t="s">
        <v>183</v>
      </c>
      <c r="C9" s="227" t="s">
        <v>177</v>
      </c>
      <c r="D9" s="212">
        <v>0</v>
      </c>
      <c r="E9" s="213">
        <v>2.5834E-3</v>
      </c>
      <c r="F9" s="103">
        <f t="shared" si="0"/>
        <v>149836.17901105713</v>
      </c>
      <c r="G9" s="104">
        <f t="shared" si="1"/>
        <v>0</v>
      </c>
      <c r="I9" s="112">
        <f>I8*27*1224</f>
        <v>3301.8587280000002</v>
      </c>
      <c r="J9" s="107" t="s">
        <v>164</v>
      </c>
      <c r="K9" s="107">
        <f>K8*27*1224</f>
        <v>474.57588959999998</v>
      </c>
      <c r="L9" s="108" t="s">
        <v>169</v>
      </c>
      <c r="N9" s="256" t="s">
        <v>187</v>
      </c>
      <c r="O9" s="257"/>
      <c r="P9" s="258"/>
      <c r="R9" s="116" t="s">
        <v>184</v>
      </c>
      <c r="S9" s="117">
        <v>0.03</v>
      </c>
    </row>
    <row r="10" spans="1:20" x14ac:dyDescent="0.25">
      <c r="A10" s="224">
        <v>295.10000000000002</v>
      </c>
      <c r="B10" s="225" t="s">
        <v>185</v>
      </c>
      <c r="C10" s="225" t="s">
        <v>168</v>
      </c>
      <c r="D10" s="212">
        <v>5.27386E-3</v>
      </c>
      <c r="E10" s="213">
        <v>3.7282400000000001E-4</v>
      </c>
      <c r="F10" s="103">
        <f t="shared" si="0"/>
        <v>7194361.8374260888</v>
      </c>
      <c r="G10" s="104">
        <f t="shared" si="1"/>
        <v>37942.057119927951</v>
      </c>
      <c r="I10" s="118">
        <f>I9*100/1000000</f>
        <v>0.3301858728</v>
      </c>
      <c r="J10" s="119" t="s">
        <v>164</v>
      </c>
      <c r="K10" s="119">
        <f>K9*100/1000000</f>
        <v>4.7457588959999998E-2</v>
      </c>
      <c r="L10" s="108" t="s">
        <v>186</v>
      </c>
      <c r="N10" s="122">
        <f>IF(S20="on",IF(R20="Feldspar",12.5*0.7982*(1-((((0.99685704+-0.23958774*LN(R18)+0.014597508*LN(R18)^2)/(1+-0.24153011*LN(R18)+0.015221787*LN(R18)^2))+((0.99685704+-0.23958774*LN(S18)+0.014597508*LN(S18)^2)/(1+-0.24153011*LN(S18)+0.015221787*LN(S18)^2)))/2)),0.01),0)</f>
        <v>0.01</v>
      </c>
      <c r="O10" s="123" t="s">
        <v>164</v>
      </c>
      <c r="P10" s="121">
        <f>IF(S20="on",IF(R20="Feldspar",N10*SQRT((0.12/12.5)^2+(0.039/0.7982)^2 + (P8/(N8))^2),0.002),0)</f>
        <v>2E-3</v>
      </c>
      <c r="R10" s="120" t="s">
        <v>188</v>
      </c>
      <c r="S10" s="121">
        <v>0.04</v>
      </c>
    </row>
    <row r="11" spans="1:20" x14ac:dyDescent="0.25">
      <c r="A11" s="226">
        <v>338.21</v>
      </c>
      <c r="B11" s="227" t="s">
        <v>176</v>
      </c>
      <c r="C11" s="227" t="s">
        <v>177</v>
      </c>
      <c r="D11" s="212">
        <v>0</v>
      </c>
      <c r="E11" s="213">
        <v>0</v>
      </c>
      <c r="F11" s="103">
        <f t="shared" si="0"/>
        <v>0</v>
      </c>
      <c r="G11" s="104">
        <f t="shared" si="1"/>
        <v>0</v>
      </c>
      <c r="I11" s="268" t="s">
        <v>52</v>
      </c>
      <c r="J11" s="268"/>
      <c r="K11" s="268"/>
      <c r="L11" s="269"/>
      <c r="N11" s="374" t="s">
        <v>214</v>
      </c>
      <c r="O11" s="375"/>
      <c r="P11" s="376"/>
      <c r="R11" s="152" t="s">
        <v>189</v>
      </c>
      <c r="S11" s="161">
        <f>IF(Overview!AM2="silt",IF(Overview!K2="lin",0.03,IF(Overview!K2="exp",0.04,"missing info")),0)</f>
        <v>0.03</v>
      </c>
      <c r="T11" s="368"/>
    </row>
    <row r="12" spans="1:20" x14ac:dyDescent="0.25">
      <c r="A12" s="224">
        <v>351.85</v>
      </c>
      <c r="B12" s="225" t="s">
        <v>185</v>
      </c>
      <c r="C12" s="225" t="s">
        <v>168</v>
      </c>
      <c r="D12" s="212">
        <v>0</v>
      </c>
      <c r="E12" s="213">
        <v>1.42763E-3</v>
      </c>
      <c r="F12" s="103">
        <f t="shared" si="0"/>
        <v>490646.45895446715</v>
      </c>
      <c r="G12" s="104">
        <f t="shared" si="1"/>
        <v>0</v>
      </c>
      <c r="I12" s="268"/>
      <c r="J12" s="268"/>
      <c r="K12" s="268"/>
      <c r="L12" s="269"/>
      <c r="N12" s="256" t="s">
        <v>216</v>
      </c>
      <c r="O12" s="257"/>
      <c r="P12" s="258"/>
    </row>
    <row r="13" spans="1:20" x14ac:dyDescent="0.25">
      <c r="A13" s="228">
        <v>583.17999999999995</v>
      </c>
      <c r="B13" s="229" t="s">
        <v>190</v>
      </c>
      <c r="C13" s="227" t="s">
        <v>177</v>
      </c>
      <c r="D13" s="212">
        <v>0</v>
      </c>
      <c r="E13" s="213">
        <v>4.2190899999999999E-4</v>
      </c>
      <c r="F13" s="103">
        <f t="shared" si="0"/>
        <v>5617750.1581419827</v>
      </c>
      <c r="G13" s="104">
        <f t="shared" si="1"/>
        <v>0</v>
      </c>
      <c r="I13" s="124"/>
      <c r="J13" s="125" t="s">
        <v>191</v>
      </c>
      <c r="K13" s="125" t="s">
        <v>192</v>
      </c>
      <c r="L13" s="126" t="s">
        <v>193</v>
      </c>
      <c r="N13" s="130">
        <f>D7/(D4+D5)</f>
        <v>0</v>
      </c>
      <c r="O13" s="123" t="s">
        <v>164</v>
      </c>
      <c r="P13" s="131">
        <f>SQRT((E7^2/(D4+D5)^2)+(D7^2*(E4^2+E5^2)/(D4+D5)^4))</f>
        <v>0.29940829743624614</v>
      </c>
      <c r="R13" s="245" t="s">
        <v>194</v>
      </c>
      <c r="S13" s="162">
        <f>Overview!$N$2</f>
        <v>0</v>
      </c>
    </row>
    <row r="14" spans="1:20" x14ac:dyDescent="0.25">
      <c r="A14" s="224">
        <v>609.22</v>
      </c>
      <c r="B14" s="225" t="s">
        <v>195</v>
      </c>
      <c r="C14" s="225" t="s">
        <v>168</v>
      </c>
      <c r="D14" s="212">
        <v>0</v>
      </c>
      <c r="E14" s="213">
        <v>2.2739599999999999E-2</v>
      </c>
      <c r="F14" s="103">
        <f t="shared" si="0"/>
        <v>1933.9015346656954</v>
      </c>
      <c r="G14" s="104">
        <f t="shared" si="1"/>
        <v>0</v>
      </c>
      <c r="I14" s="127" t="s">
        <v>196</v>
      </c>
      <c r="J14" s="128">
        <f>(I6*0.0479)+(I3*0.1116)+(I10*0.2491)</f>
        <v>0.13566302855109796</v>
      </c>
      <c r="K14" s="128">
        <f>(I6*0.0277*(1-0.171))+(I3*0.1457*(1-0.117))+(I10*(0.7982+0.019)*(1-0.0494))</f>
        <v>0.315085624456307</v>
      </c>
      <c r="L14" s="132">
        <f>(I6*0.644*S11)+(I3*2.22*S11)</f>
        <v>3.1017519223978246E-2</v>
      </c>
      <c r="N14" s="259" t="s">
        <v>217</v>
      </c>
      <c r="O14" s="260"/>
      <c r="P14" s="261"/>
      <c r="R14" s="154" t="s">
        <v>197</v>
      </c>
      <c r="S14" s="163">
        <f>Overview!$O$2</f>
        <v>0</v>
      </c>
    </row>
    <row r="15" spans="1:20" x14ac:dyDescent="0.25">
      <c r="A15" s="228">
        <v>911.1</v>
      </c>
      <c r="B15" s="227" t="s">
        <v>176</v>
      </c>
      <c r="C15" s="227" t="s">
        <v>177</v>
      </c>
      <c r="D15" s="212">
        <v>0</v>
      </c>
      <c r="E15" s="213">
        <v>8.7765199999999995E-3</v>
      </c>
      <c r="F15" s="103">
        <f t="shared" si="0"/>
        <v>12982.409574566827</v>
      </c>
      <c r="G15" s="104">
        <f t="shared" si="1"/>
        <v>0</v>
      </c>
      <c r="I15" s="127" t="s">
        <v>198</v>
      </c>
      <c r="J15" s="128">
        <f>SQRT((0.0479*K6)^2+(0.1116*K3)^2+(0.2491*K10)^2)</f>
        <v>1.3054968659267297E-2</v>
      </c>
      <c r="K15" s="128">
        <f>SQRT((0.0277*(1-0.171)*K6)^2+(I6*0.0277*0.013)^2+(0.1457*(1-0.117)*K3)^2+(I3*0.1457*0.011)^2+(0.801*(1-0.0494)*K10)^2+(I10*0.801*0.007)^2)</f>
        <v>3.641597464973291E-2</v>
      </c>
      <c r="L15" s="132">
        <f>IF(L14=0,0,(SQRT((K6*0.644)^2+(K3*2.22)^2)*S11))</f>
        <v>2.5766377333232447E-3</v>
      </c>
      <c r="N15" s="219">
        <f>D9/(D6+D8+D11+D15+D16)</f>
        <v>0</v>
      </c>
      <c r="O15" s="123" t="s">
        <v>164</v>
      </c>
      <c r="P15" s="220">
        <f>SQRT((E9^2/(D6+D8+D11+D15+D16)^2)+(D9^2*(E6^2+E8^2+E11^2+E15^2+E16^2)/(D6+D8+D11+D15+D16)^4))</f>
        <v>0.2024322587722735</v>
      </c>
    </row>
    <row r="16" spans="1:20" x14ac:dyDescent="0.25">
      <c r="A16" s="226">
        <v>968.93</v>
      </c>
      <c r="B16" s="227" t="s">
        <v>176</v>
      </c>
      <c r="C16" s="227" t="s">
        <v>177</v>
      </c>
      <c r="D16" s="212">
        <v>0</v>
      </c>
      <c r="E16" s="213">
        <v>0</v>
      </c>
      <c r="F16" s="103">
        <f t="shared" si="0"/>
        <v>0</v>
      </c>
      <c r="G16" s="104">
        <f t="shared" si="1"/>
        <v>0</v>
      </c>
      <c r="I16" s="127" t="s">
        <v>199</v>
      </c>
      <c r="J16" s="128">
        <f>J14/(1+1.14*N4)</f>
        <v>0.13415624900561615</v>
      </c>
      <c r="K16" s="128">
        <f>K14/(1+1.25*N4)</f>
        <v>0.31125246600793344</v>
      </c>
      <c r="L16" s="132">
        <f>L14/(1+1.5*N4)</f>
        <v>3.0565807778968852E-2</v>
      </c>
      <c r="N16" s="262" t="s">
        <v>200</v>
      </c>
      <c r="O16" s="262"/>
      <c r="P16" s="262"/>
      <c r="Q16" s="133"/>
      <c r="R16" s="263" t="s">
        <v>201</v>
      </c>
      <c r="S16" s="264"/>
    </row>
    <row r="17" spans="1:20" ht="15.75" customHeight="1" thickBot="1" x14ac:dyDescent="0.3">
      <c r="A17" s="230">
        <v>1120.1600000000001</v>
      </c>
      <c r="B17" s="225" t="s">
        <v>195</v>
      </c>
      <c r="C17" s="225" t="s">
        <v>168</v>
      </c>
      <c r="D17" s="212">
        <v>8.3186300000000005E-3</v>
      </c>
      <c r="E17" s="213">
        <v>1.2704599999999999E-3</v>
      </c>
      <c r="F17" s="103">
        <f t="shared" si="0"/>
        <v>619552.34914624621</v>
      </c>
      <c r="G17" s="104">
        <f t="shared" si="1"/>
        <v>5153.8267581784385</v>
      </c>
      <c r="I17" s="134" t="s">
        <v>202</v>
      </c>
      <c r="J17" s="135">
        <f>SQRT(((J15/(1+1.14*N4))^2+((J14*1.14*P4)/(1+1.14*N4)^2)^2))</f>
        <v>1.9884695339327314E-2</v>
      </c>
      <c r="K17" s="135">
        <f>SQRT((K15/(1+1.25*N4))^2+((K14*1.25*P4)/(1+1.25*N4)^2)^2)</f>
        <v>5.2641882828736664E-2</v>
      </c>
      <c r="L17" s="136">
        <f>SQRT((L15/(1+1.5*N4))^2+((L14*1.5*P4)/(1+1.5*N4)^2)^2)</f>
        <v>5.1826959923353521E-3</v>
      </c>
      <c r="N17" s="137">
        <f>J16+K16+L16+N2+N10</f>
        <v>0.64204202317158154</v>
      </c>
      <c r="O17" s="94" t="s">
        <v>164</v>
      </c>
      <c r="P17" s="138">
        <f>SQRT(J17^2+K17^2+L17^2+P2^2+P10^2)</f>
        <v>5.9744151813836473E-2</v>
      </c>
      <c r="Q17" s="139"/>
      <c r="R17" s="155" t="s">
        <v>203</v>
      </c>
      <c r="S17" s="156" t="s">
        <v>204</v>
      </c>
    </row>
    <row r="18" spans="1:20" x14ac:dyDescent="0.25">
      <c r="A18" s="231">
        <v>1460.91</v>
      </c>
      <c r="B18" s="232" t="s">
        <v>205</v>
      </c>
      <c r="C18" s="232" t="s">
        <v>180</v>
      </c>
      <c r="D18" s="212">
        <v>9.9911E-2</v>
      </c>
      <c r="E18" s="213">
        <v>1.43602E-2</v>
      </c>
      <c r="F18" s="103">
        <f t="shared" si="0"/>
        <v>4849.2996709596355</v>
      </c>
      <c r="G18" s="104">
        <f t="shared" si="1"/>
        <v>484.49837942524812</v>
      </c>
      <c r="I18" s="265" t="s">
        <v>206</v>
      </c>
      <c r="J18" s="265"/>
      <c r="K18" s="265"/>
      <c r="L18" s="265"/>
      <c r="N18" s="266" t="s">
        <v>17</v>
      </c>
      <c r="O18" s="266"/>
      <c r="P18" s="266"/>
      <c r="Q18" s="139"/>
      <c r="R18" s="164">
        <f>Overview!$AN$2</f>
        <v>180</v>
      </c>
      <c r="S18" s="165">
        <f>Overview!$AO$2</f>
        <v>250</v>
      </c>
    </row>
    <row r="19" spans="1:20" ht="15.75" thickBot="1" x14ac:dyDescent="0.3">
      <c r="A19" s="230">
        <v>1764.83</v>
      </c>
      <c r="B19" s="225" t="s">
        <v>195</v>
      </c>
      <c r="C19" s="225" t="s">
        <v>168</v>
      </c>
      <c r="D19" s="212">
        <v>0.156859</v>
      </c>
      <c r="E19" s="213">
        <v>1.7554400000000001E-2</v>
      </c>
      <c r="F19" s="103">
        <f t="shared" si="0"/>
        <v>3245.0995170670931</v>
      </c>
      <c r="G19" s="104">
        <f t="shared" si="1"/>
        <v>509.02306514762716</v>
      </c>
      <c r="N19" s="140">
        <f>N6*1000/N17</f>
        <v>0</v>
      </c>
      <c r="O19" s="141" t="s">
        <v>164</v>
      </c>
      <c r="P19" s="142" t="e">
        <f>N19*SQRT((P6/N6)^2+(P17/N17)^2)</f>
        <v>#DIV/0!</v>
      </c>
      <c r="Q19" s="139"/>
      <c r="R19" s="143"/>
      <c r="S19" s="144"/>
    </row>
    <row r="20" spans="1:20" ht="15.75" thickBot="1" x14ac:dyDescent="0.3">
      <c r="A20" s="226">
        <v>2615.8200000000002</v>
      </c>
      <c r="B20" s="229" t="s">
        <v>190</v>
      </c>
      <c r="C20" s="229" t="s">
        <v>177</v>
      </c>
      <c r="D20" s="214">
        <v>0.31129000000000001</v>
      </c>
      <c r="E20" s="215">
        <v>2.8873800000000002E-2</v>
      </c>
      <c r="F20" s="145">
        <f t="shared" si="0"/>
        <v>1199.4775175154482</v>
      </c>
      <c r="G20" s="146">
        <f t="shared" si="1"/>
        <v>373.3853564273839</v>
      </c>
      <c r="I20" s="254" t="s">
        <v>207</v>
      </c>
      <c r="J20" s="254"/>
      <c r="K20" s="254"/>
      <c r="L20" s="254"/>
      <c r="N20" s="255" t="s">
        <v>230</v>
      </c>
      <c r="O20" s="255"/>
      <c r="P20" s="255"/>
      <c r="Q20" s="147"/>
      <c r="R20" s="221" t="str">
        <f>Overview!$AL$2</f>
        <v>Quartz</v>
      </c>
      <c r="S20" s="223" t="str">
        <f>Overview!$AP$2</f>
        <v>on</v>
      </c>
      <c r="T20" s="368"/>
    </row>
    <row r="21" spans="1:20" x14ac:dyDescent="0.25">
      <c r="A21" s="92"/>
      <c r="B21" s="92"/>
      <c r="C21" s="92"/>
      <c r="D21" s="92"/>
      <c r="E21" s="92"/>
      <c r="F21" s="92"/>
      <c r="G21" s="92"/>
      <c r="H21" s="92"/>
      <c r="I21" s="92"/>
      <c r="J21" s="92"/>
      <c r="K21" s="92"/>
      <c r="L21" s="92"/>
      <c r="Q21" s="362"/>
      <c r="R21" s="363"/>
      <c r="S21" s="363"/>
    </row>
    <row r="22" spans="1:20" x14ac:dyDescent="0.25">
      <c r="A22" s="92"/>
      <c r="B22" s="92"/>
      <c r="C22" s="92"/>
      <c r="I22" s="92"/>
      <c r="J22" s="92"/>
      <c r="K22" s="92"/>
      <c r="L22" s="92"/>
      <c r="R22" s="91" t="s">
        <v>208</v>
      </c>
    </row>
    <row r="23" spans="1:20" x14ac:dyDescent="0.25">
      <c r="J23" s="148"/>
      <c r="K23" s="148"/>
      <c r="L23" s="92"/>
    </row>
    <row r="24" spans="1:20" s="364" customFormat="1" x14ac:dyDescent="0.25">
      <c r="D24" s="365"/>
      <c r="H24" s="366"/>
      <c r="I24" s="367"/>
      <c r="K24" s="92"/>
      <c r="L24" s="148"/>
    </row>
    <row r="25" spans="1:20" x14ac:dyDescent="0.25">
      <c r="A25" s="368"/>
      <c r="B25" s="368"/>
      <c r="D25" s="365"/>
      <c r="H25" s="367"/>
      <c r="I25" s="369"/>
      <c r="L25" s="92"/>
      <c r="R25" s="368"/>
    </row>
    <row r="26" spans="1:20" x14ac:dyDescent="0.25">
      <c r="D26" s="365"/>
      <c r="H26" s="367"/>
      <c r="I26" s="367"/>
      <c r="L26" s="92"/>
      <c r="O26" s="368"/>
    </row>
    <row r="27" spans="1:20" x14ac:dyDescent="0.25">
      <c r="D27" s="365"/>
      <c r="H27" s="367"/>
      <c r="I27" s="367"/>
      <c r="K27" s="92"/>
      <c r="L27" s="92"/>
    </row>
    <row r="28" spans="1:20" x14ac:dyDescent="0.25">
      <c r="A28" s="92"/>
      <c r="B28" s="92"/>
      <c r="C28" s="92"/>
      <c r="D28" s="365"/>
      <c r="H28" s="367"/>
      <c r="I28" s="367"/>
      <c r="J28" s="149"/>
      <c r="K28" s="149"/>
      <c r="L28" s="92"/>
      <c r="M28" s="150"/>
    </row>
    <row r="29" spans="1:20" s="370" customFormat="1" x14ac:dyDescent="0.25">
      <c r="D29" s="365"/>
      <c r="H29" s="371"/>
      <c r="I29" s="367"/>
      <c r="L29" s="149"/>
      <c r="M29" s="150"/>
      <c r="S29" s="372"/>
    </row>
    <row r="30" spans="1:20" x14ac:dyDescent="0.25">
      <c r="D30" s="365"/>
      <c r="H30" s="367"/>
      <c r="I30" s="367"/>
      <c r="L30" s="92"/>
    </row>
    <row r="31" spans="1:20" x14ac:dyDescent="0.25">
      <c r="D31" s="365"/>
      <c r="H31" s="367"/>
      <c r="I31" s="373"/>
      <c r="J31" s="373"/>
      <c r="K31" s="92"/>
      <c r="L31" s="92"/>
    </row>
    <row r="32" spans="1:20" x14ac:dyDescent="0.25">
      <c r="D32" s="365"/>
      <c r="H32" s="367"/>
      <c r="I32" s="367"/>
      <c r="J32" s="92"/>
      <c r="K32" s="92"/>
      <c r="L32" s="92"/>
    </row>
    <row r="33" spans="4:16" x14ac:dyDescent="0.25">
      <c r="D33" s="365"/>
      <c r="H33" s="367"/>
      <c r="I33" s="367"/>
      <c r="J33" s="92"/>
      <c r="K33" s="92"/>
      <c r="L33" s="92"/>
      <c r="M33" s="92"/>
    </row>
    <row r="34" spans="4:16" x14ac:dyDescent="0.25">
      <c r="D34" s="365"/>
      <c r="H34" s="367"/>
      <c r="I34" s="367"/>
      <c r="J34" s="92"/>
      <c r="K34" s="92"/>
      <c r="L34" s="92"/>
      <c r="M34" s="92"/>
      <c r="N34" s="92"/>
      <c r="O34" s="157"/>
      <c r="P34" s="92"/>
    </row>
    <row r="35" spans="4:16" x14ac:dyDescent="0.25">
      <c r="D35" s="365"/>
      <c r="H35" s="367"/>
      <c r="I35" s="367"/>
      <c r="J35" s="92"/>
      <c r="K35" s="92"/>
      <c r="L35" s="92"/>
      <c r="M35" s="92"/>
      <c r="N35" s="92"/>
      <c r="O35" s="92"/>
      <c r="P35" s="92"/>
    </row>
    <row r="36" spans="4:16" x14ac:dyDescent="0.25">
      <c r="D36" s="365"/>
      <c r="F36" s="370"/>
      <c r="G36" s="370"/>
      <c r="H36" s="373"/>
      <c r="I36" s="373"/>
      <c r="L36" s="92"/>
      <c r="M36" s="92"/>
      <c r="N36" s="92"/>
      <c r="O36" s="92"/>
      <c r="P36" s="92"/>
    </row>
    <row r="37" spans="4:16" x14ac:dyDescent="0.25">
      <c r="D37" s="365"/>
      <c r="H37" s="367"/>
      <c r="I37" s="367"/>
    </row>
    <row r="38" spans="4:16" x14ac:dyDescent="0.25">
      <c r="D38" s="365"/>
      <c r="H38" s="367"/>
      <c r="I38" s="367"/>
    </row>
    <row r="39" spans="4:16" x14ac:dyDescent="0.25">
      <c r="D39" s="365"/>
      <c r="H39" s="367"/>
      <c r="I39" s="367"/>
    </row>
    <row r="40" spans="4:16" x14ac:dyDescent="0.25">
      <c r="D40" s="365"/>
      <c r="H40" s="369"/>
      <c r="I40" s="367"/>
    </row>
    <row r="41" spans="4:16" x14ac:dyDescent="0.25">
      <c r="D41" s="365"/>
      <c r="H41" s="367"/>
      <c r="I41" s="367"/>
    </row>
  </sheetData>
  <sheetProtection sheet="1" objects="1" scenarios="1"/>
  <protectedRanges>
    <protectedRange sqref="B3:B20" name="Intervalo1"/>
  </protectedRanges>
  <mergeCells count="28">
    <mergeCell ref="B1:B2"/>
    <mergeCell ref="C1:C2"/>
    <mergeCell ref="F1:F2"/>
    <mergeCell ref="G1:G2"/>
    <mergeCell ref="I1:L1"/>
    <mergeCell ref="N1:P1"/>
    <mergeCell ref="R1:S1"/>
    <mergeCell ref="R2:S2"/>
    <mergeCell ref="N3:P3"/>
    <mergeCell ref="R3:S3"/>
    <mergeCell ref="I4:L4"/>
    <mergeCell ref="R4:S4"/>
    <mergeCell ref="N5:P5"/>
    <mergeCell ref="R5:S5"/>
    <mergeCell ref="R6:S6"/>
    <mergeCell ref="R16:S16"/>
    <mergeCell ref="I18:L18"/>
    <mergeCell ref="N18:P18"/>
    <mergeCell ref="I7:L7"/>
    <mergeCell ref="I11:L12"/>
    <mergeCell ref="I20:L20"/>
    <mergeCell ref="N20:P20"/>
    <mergeCell ref="N7:P7"/>
    <mergeCell ref="N9:P9"/>
    <mergeCell ref="N12:P12"/>
    <mergeCell ref="N11:P11"/>
    <mergeCell ref="N14:P14"/>
    <mergeCell ref="N16:P16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17FB99CF-F85C-486F-A06B-77E99AE2E4AB}">
          <x14:formula1>
            <xm:f>'Occult Data'!$G$1:$G$2</xm:f>
          </x14:formula1>
          <xm:sqref>B20 B13</xm:sqref>
        </x14:dataValidation>
        <x14:dataValidation type="list" allowBlank="1" showInputMessage="1" showErrorMessage="1" xr:uid="{3B71F851-7DAE-4573-93D6-027DF43D0EE4}">
          <x14:formula1>
            <xm:f>'Occult Data'!$H$1:$H$2</xm:f>
          </x14:formula1>
          <xm:sqref>B6 B8 B11 B15:B16</xm:sqref>
        </x14:dataValidation>
        <x14:dataValidation type="list" allowBlank="1" showInputMessage="1" showErrorMessage="1" xr:uid="{28E5C932-DE4A-4F4E-B9A2-92B75D0685B8}">
          <x14:formula1>
            <xm:f>'Occult Data'!$I$1:$I$2</xm:f>
          </x14:formula1>
          <xm:sqref>B9</xm:sqref>
        </x14:dataValidation>
        <x14:dataValidation type="list" allowBlank="1" showInputMessage="1" showErrorMessage="1" xr:uid="{D0965A4A-1391-4528-B70A-8F6E9EC78858}">
          <x14:formula1>
            <xm:f>'Occult Data'!$J$1:$J$2</xm:f>
          </x14:formula1>
          <xm:sqref>B19 B17 B14</xm:sqref>
        </x14:dataValidation>
        <x14:dataValidation type="list" allowBlank="1" showInputMessage="1" showErrorMessage="1" xr:uid="{AC214A6C-934F-4A44-BA73-3D537A59C08F}">
          <x14:formula1>
            <xm:f>'Occult Data'!$K$1:$K$2</xm:f>
          </x14:formula1>
          <xm:sqref>B12 B10</xm:sqref>
        </x14:dataValidation>
        <x14:dataValidation type="list" allowBlank="1" showInputMessage="1" showErrorMessage="1" xr:uid="{A3DDED59-84AB-498B-83DB-AF23228AC182}">
          <x14:formula1>
            <xm:f>'Occult Data'!$L$1:$L$2</xm:f>
          </x14:formula1>
          <xm:sqref>B7</xm:sqref>
        </x14:dataValidation>
        <x14:dataValidation type="list" allowBlank="1" showInputMessage="1" showErrorMessage="1" xr:uid="{7671E7A3-8E51-47C1-BF89-C8F41011EFB0}">
          <x14:formula1>
            <xm:f>'Occult Data'!$M$1:$M$2</xm:f>
          </x14:formula1>
          <xm:sqref>B4:B5</xm:sqref>
        </x14:dataValidation>
        <x14:dataValidation type="list" allowBlank="1" showInputMessage="1" showErrorMessage="1" xr:uid="{9BF8185A-B09D-4138-8EDF-9A71CA3FD1DF}">
          <x14:formula1>
            <xm:f>'Occult Data'!$N$1:$N$2</xm:f>
          </x14:formula1>
          <xm:sqref>B3</xm:sqref>
        </x14:dataValidation>
        <x14:dataValidation type="list" allowBlank="1" showInputMessage="1" showErrorMessage="1" xr:uid="{520BA97C-E3F3-403A-98EA-B47E43A2FBD3}">
          <x14:formula1>
            <xm:f>'Occult Data'!$O$1:$O$2</xm:f>
          </x14:formula1>
          <xm:sqref>B18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34"/>
  <sheetViews>
    <sheetView zoomScaleNormal="100" workbookViewId="0">
      <selection activeCell="I29" sqref="I29"/>
    </sheetView>
  </sheetViews>
  <sheetFormatPr defaultColWidth="11.5703125" defaultRowHeight="15" x14ac:dyDescent="0.25"/>
  <cols>
    <col min="1" max="1" width="9.28515625" customWidth="1"/>
    <col min="2" max="2" width="8.28515625" customWidth="1"/>
    <col min="3" max="3" width="6.85546875" customWidth="1"/>
    <col min="4" max="4" width="11.85546875" customWidth="1"/>
    <col min="5" max="5" width="13.140625" customWidth="1"/>
    <col min="6" max="6" width="10.85546875" customWidth="1"/>
    <col min="7" max="7" width="11.28515625" customWidth="1"/>
    <col min="8" max="8" width="3.140625" customWidth="1"/>
    <col min="9" max="9" width="15.28515625" customWidth="1"/>
    <col min="10" max="10" width="10.7109375" customWidth="1"/>
    <col min="11" max="11" width="13.140625" customWidth="1"/>
    <col min="13" max="13" width="3.140625" customWidth="1"/>
    <col min="14" max="14" width="11.7109375" customWidth="1"/>
    <col min="15" max="16" width="10" customWidth="1"/>
    <col min="17" max="17" width="3.140625" customWidth="1"/>
    <col min="18" max="18" width="14.28515625" customWidth="1"/>
    <col min="19" max="19" width="13.5703125" customWidth="1"/>
    <col min="20" max="64" width="8.7109375" customWidth="1"/>
  </cols>
  <sheetData>
    <row r="1" spans="1:19" ht="13.9" customHeight="1" x14ac:dyDescent="0.25">
      <c r="A1" s="151" t="s">
        <v>152</v>
      </c>
      <c r="B1" s="275" t="s">
        <v>153</v>
      </c>
      <c r="C1" s="275" t="s">
        <v>154</v>
      </c>
      <c r="D1" s="167" t="s">
        <v>155</v>
      </c>
      <c r="E1" s="168" t="s">
        <v>156</v>
      </c>
      <c r="F1" s="276" t="s">
        <v>157</v>
      </c>
      <c r="G1" s="278" t="s">
        <v>158</v>
      </c>
      <c r="H1" s="90"/>
      <c r="I1" s="267" t="s">
        <v>159</v>
      </c>
      <c r="J1" s="267"/>
      <c r="K1" s="267"/>
      <c r="L1" s="267"/>
      <c r="M1" s="91"/>
      <c r="N1" s="267" t="s">
        <v>160</v>
      </c>
      <c r="O1" s="267"/>
      <c r="P1" s="267"/>
      <c r="Q1" s="91"/>
      <c r="R1" s="274" t="s">
        <v>161</v>
      </c>
      <c r="S1" s="274"/>
    </row>
    <row r="2" spans="1:19" ht="15.75" thickBot="1" x14ac:dyDescent="0.3">
      <c r="A2" s="151" t="s">
        <v>162</v>
      </c>
      <c r="B2" s="275"/>
      <c r="C2" s="275"/>
      <c r="D2" s="169" t="s">
        <v>163</v>
      </c>
      <c r="E2" s="170" t="s">
        <v>163</v>
      </c>
      <c r="F2" s="276"/>
      <c r="G2" s="278"/>
      <c r="H2" s="92"/>
      <c r="I2" s="93" t="e">
        <f>SUM(G3,G4,G5,G7,G10,G12,G14,G17,G19)/SUM(F3,F4,F5,F7,F10,F12,F14,F17,F19)</f>
        <v>#DIV/0!</v>
      </c>
      <c r="J2" s="94" t="s">
        <v>164</v>
      </c>
      <c r="K2" s="95" t="e">
        <f>SQRT(1/SUM(F3,F4,F5,F7,F10,F12,F14,F17,F19))</f>
        <v>#DIV/0!</v>
      </c>
      <c r="L2" s="96" t="s">
        <v>165</v>
      </c>
      <c r="M2" s="91"/>
      <c r="N2" s="158">
        <f>Overview!$AA$3</f>
        <v>0.19504856112476671</v>
      </c>
      <c r="O2" s="159" t="s">
        <v>164</v>
      </c>
      <c r="P2" s="160" t="e">
        <f>Overview!$AB$3</f>
        <v>#DIV/0!</v>
      </c>
      <c r="Q2" s="91"/>
      <c r="R2" s="270" t="s">
        <v>166</v>
      </c>
      <c r="S2" s="270"/>
    </row>
    <row r="3" spans="1:19" ht="17.25" x14ac:dyDescent="0.25">
      <c r="A3" s="224">
        <v>46.5</v>
      </c>
      <c r="B3" s="225" t="s">
        <v>167</v>
      </c>
      <c r="C3" s="225" t="s">
        <v>168</v>
      </c>
      <c r="D3" s="212"/>
      <c r="E3" s="213"/>
      <c r="F3" s="97">
        <f t="shared" ref="F3:F20" si="0">IF(B3="-",0,IF(E3&lt;&gt;0,1/E3^2,0))</f>
        <v>0</v>
      </c>
      <c r="G3" s="98">
        <f>IF(D3&lt;&gt;0,D3*F3,0)</f>
        <v>0</v>
      </c>
      <c r="I3" s="99" t="e">
        <f>I2*27/0.33</f>
        <v>#DIV/0!</v>
      </c>
      <c r="J3" s="100" t="s">
        <v>164</v>
      </c>
      <c r="K3" s="101" t="e">
        <f>K2*27/0.33</f>
        <v>#DIV/0!</v>
      </c>
      <c r="L3" s="102" t="s">
        <v>169</v>
      </c>
      <c r="M3" s="91"/>
      <c r="N3" s="285" t="s">
        <v>170</v>
      </c>
      <c r="O3" s="286"/>
      <c r="P3" s="287"/>
      <c r="Q3" s="91"/>
      <c r="R3" s="288" t="s">
        <v>171</v>
      </c>
      <c r="S3" s="289"/>
    </row>
    <row r="4" spans="1:19" x14ac:dyDescent="0.25">
      <c r="A4" s="224">
        <v>63.29</v>
      </c>
      <c r="B4" s="225" t="s">
        <v>172</v>
      </c>
      <c r="C4" s="225" t="s">
        <v>168</v>
      </c>
      <c r="D4" s="212"/>
      <c r="E4" s="213"/>
      <c r="F4" s="103">
        <f t="shared" si="0"/>
        <v>0</v>
      </c>
      <c r="G4" s="104">
        <f>IF(D4&lt;&gt;0,D4*F4,0)</f>
        <v>0</v>
      </c>
      <c r="I4" s="256" t="s">
        <v>173</v>
      </c>
      <c r="J4" s="257"/>
      <c r="K4" s="257"/>
      <c r="L4" s="258"/>
      <c r="M4" s="91"/>
      <c r="N4" s="158" t="e">
        <f>Overview!$AG$3</f>
        <v>#DIV/0!</v>
      </c>
      <c r="O4" s="159" t="s">
        <v>164</v>
      </c>
      <c r="P4" s="160">
        <f>0.1</f>
        <v>0.1</v>
      </c>
      <c r="Q4" s="91"/>
      <c r="R4" s="283" t="s">
        <v>174</v>
      </c>
      <c r="S4" s="284"/>
    </row>
    <row r="5" spans="1:19" x14ac:dyDescent="0.25">
      <c r="A5" s="230">
        <v>93.31</v>
      </c>
      <c r="B5" s="225" t="s">
        <v>172</v>
      </c>
      <c r="C5" s="225" t="s">
        <v>168</v>
      </c>
      <c r="D5" s="212"/>
      <c r="E5" s="213"/>
      <c r="F5" s="103">
        <f t="shared" si="0"/>
        <v>0</v>
      </c>
      <c r="G5" s="104">
        <f t="shared" ref="G5:G20" si="1">IF(D5&lt;&gt;0,D5*F5,0)</f>
        <v>0</v>
      </c>
      <c r="I5" s="93" t="e">
        <f>SUM(G6,G8,G9,G11,G15,G13,G16,G20)/SUM(F6,F8,F9,F11,F13,F15,F16,F20)</f>
        <v>#DIV/0!</v>
      </c>
      <c r="J5" s="94" t="s">
        <v>164</v>
      </c>
      <c r="K5" s="95" t="e">
        <f>SQRT(1/SUM(F6,F8,F9,F11,F13,F15,F16,F20))</f>
        <v>#DIV/0!</v>
      </c>
      <c r="L5" s="96" t="s">
        <v>165</v>
      </c>
      <c r="M5" s="91"/>
      <c r="N5" s="271" t="s">
        <v>13</v>
      </c>
      <c r="O5" s="271"/>
      <c r="P5" s="271"/>
      <c r="Q5" s="91"/>
      <c r="R5" s="272" t="s">
        <v>175</v>
      </c>
      <c r="S5" s="272"/>
    </row>
    <row r="6" spans="1:19" x14ac:dyDescent="0.25">
      <c r="A6" s="226">
        <v>128.72</v>
      </c>
      <c r="B6" s="227" t="s">
        <v>176</v>
      </c>
      <c r="C6" s="227" t="s">
        <v>177</v>
      </c>
      <c r="D6" s="212"/>
      <c r="E6" s="213"/>
      <c r="F6" s="103">
        <f t="shared" si="0"/>
        <v>0</v>
      </c>
      <c r="G6" s="104">
        <f t="shared" si="1"/>
        <v>0</v>
      </c>
      <c r="I6" s="105" t="e">
        <f>I5*27/0.11</f>
        <v>#DIV/0!</v>
      </c>
      <c r="J6" s="106" t="s">
        <v>164</v>
      </c>
      <c r="K6" s="107" t="e">
        <f>K5*27/0.11</f>
        <v>#DIV/0!</v>
      </c>
      <c r="L6" s="108" t="s">
        <v>169</v>
      </c>
      <c r="M6" s="91"/>
      <c r="N6" s="158">
        <f>Overview!$D$3</f>
        <v>0</v>
      </c>
      <c r="O6" s="159" t="s">
        <v>164</v>
      </c>
      <c r="P6" s="160">
        <f>Overview!$E$3</f>
        <v>0</v>
      </c>
      <c r="Q6" s="91"/>
      <c r="R6" s="273" t="s">
        <v>178</v>
      </c>
      <c r="S6" s="273"/>
    </row>
    <row r="7" spans="1:19" ht="15" customHeight="1" x14ac:dyDescent="0.25">
      <c r="A7" s="230">
        <v>185.76</v>
      </c>
      <c r="B7" s="225" t="s">
        <v>179</v>
      </c>
      <c r="C7" s="225" t="s">
        <v>168</v>
      </c>
      <c r="D7" s="212"/>
      <c r="E7" s="213"/>
      <c r="F7" s="103">
        <f t="shared" si="0"/>
        <v>0</v>
      </c>
      <c r="G7" s="104">
        <f t="shared" si="1"/>
        <v>0</v>
      </c>
      <c r="I7" s="267" t="s">
        <v>180</v>
      </c>
      <c r="J7" s="267"/>
      <c r="K7" s="267"/>
      <c r="L7" s="267"/>
      <c r="M7" s="91"/>
      <c r="N7" s="256" t="s">
        <v>181</v>
      </c>
      <c r="O7" s="257"/>
      <c r="P7" s="258"/>
      <c r="Q7" s="91"/>
      <c r="R7" s="91"/>
      <c r="S7" s="109"/>
    </row>
    <row r="8" spans="1:19" ht="15" customHeight="1" x14ac:dyDescent="0.25">
      <c r="A8" s="226">
        <v>209.42</v>
      </c>
      <c r="B8" s="227" t="s">
        <v>176</v>
      </c>
      <c r="C8" s="227" t="s">
        <v>177</v>
      </c>
      <c r="D8" s="212"/>
      <c r="E8" s="213"/>
      <c r="F8" s="103">
        <f t="shared" si="0"/>
        <v>0</v>
      </c>
      <c r="G8" s="104">
        <f t="shared" si="1"/>
        <v>0</v>
      </c>
      <c r="I8" s="110">
        <f>D18</f>
        <v>0</v>
      </c>
      <c r="J8" s="94" t="s">
        <v>164</v>
      </c>
      <c r="K8" s="94">
        <f>E18</f>
        <v>0</v>
      </c>
      <c r="L8" s="111" t="s">
        <v>165</v>
      </c>
      <c r="M8" s="91"/>
      <c r="N8" s="113" t="e">
        <f>(((0.99685704+-0.23958774*LN(R18)+0.014597508*LN(R18)^2)/(1+-0.24153011*LN(R18)+0.015221787*LN(R18)^2))+((0.99685704+-0.23958774*LN(S18)+0.014597508*LN(S18)^2)/(1+-0.24153011*LN(S18)+0.015221787*LN(S18)^2)))/2</f>
        <v>#NUM!</v>
      </c>
      <c r="O8" s="114" t="s">
        <v>164</v>
      </c>
      <c r="P8" s="115" t="e">
        <f>N8*0.05</f>
        <v>#NUM!</v>
      </c>
      <c r="Q8" s="91"/>
      <c r="R8" s="217" t="s">
        <v>189</v>
      </c>
      <c r="S8" s="218" t="s">
        <v>215</v>
      </c>
    </row>
    <row r="9" spans="1:19" x14ac:dyDescent="0.25">
      <c r="A9" s="228">
        <v>238.71</v>
      </c>
      <c r="B9" s="227" t="s">
        <v>183</v>
      </c>
      <c r="C9" s="227" t="s">
        <v>177</v>
      </c>
      <c r="D9" s="212"/>
      <c r="E9" s="213"/>
      <c r="F9" s="103">
        <f t="shared" si="0"/>
        <v>0</v>
      </c>
      <c r="G9" s="104">
        <f t="shared" si="1"/>
        <v>0</v>
      </c>
      <c r="I9" s="112">
        <f>I8*27*1224</f>
        <v>0</v>
      </c>
      <c r="J9" s="107" t="s">
        <v>164</v>
      </c>
      <c r="K9" s="107">
        <f>K8*27*1224</f>
        <v>0</v>
      </c>
      <c r="L9" s="108" t="s">
        <v>169</v>
      </c>
      <c r="M9" s="91"/>
      <c r="N9" s="256" t="s">
        <v>187</v>
      </c>
      <c r="O9" s="257"/>
      <c r="P9" s="258"/>
      <c r="Q9" s="91"/>
      <c r="R9" s="116" t="s">
        <v>184</v>
      </c>
      <c r="S9" s="117">
        <v>0.03</v>
      </c>
    </row>
    <row r="10" spans="1:19" x14ac:dyDescent="0.25">
      <c r="A10" s="224">
        <v>295.10000000000002</v>
      </c>
      <c r="B10" s="225" t="s">
        <v>185</v>
      </c>
      <c r="C10" s="225" t="s">
        <v>168</v>
      </c>
      <c r="D10" s="212"/>
      <c r="E10" s="213"/>
      <c r="F10" s="103">
        <f t="shared" si="0"/>
        <v>0</v>
      </c>
      <c r="G10" s="104">
        <f t="shared" si="1"/>
        <v>0</v>
      </c>
      <c r="I10" s="118">
        <f>I9*100/1000000</f>
        <v>0</v>
      </c>
      <c r="J10" s="119" t="s">
        <v>164</v>
      </c>
      <c r="K10" s="119">
        <f>K9*100/1000000</f>
        <v>0</v>
      </c>
      <c r="L10" s="108" t="s">
        <v>186</v>
      </c>
      <c r="M10" s="91"/>
      <c r="N10" s="122">
        <f>IF(S20="on",IF(R20="Feldspar",12.5*0.7982*(1-((((0.99685704+-0.23958774*LN(R18)+0.014597508*LN(R18)^2)/(1+-0.24153011*LN(R18)+0.015221787*LN(R18)^2))+((0.99685704+-0.23958774*LN(S18)+0.014597508*LN(S18)^2)/(1+-0.24153011*LN(S18)+0.015221787*LN(S18)^2)))/2)),0.01),0)</f>
        <v>0</v>
      </c>
      <c r="O10" s="123" t="s">
        <v>164</v>
      </c>
      <c r="P10" s="121">
        <f>IF(S20="on",IF(R20="Feldspar",N10*SQRT((0.12/12.5)^2+(0.039/0.7982)^2 + (P8/(N8))^2),0.002),0)</f>
        <v>0</v>
      </c>
      <c r="Q10" s="91"/>
      <c r="R10" s="120" t="s">
        <v>188</v>
      </c>
      <c r="S10" s="121">
        <v>0.04</v>
      </c>
    </row>
    <row r="11" spans="1:19" x14ac:dyDescent="0.25">
      <c r="A11" s="226">
        <v>338.21</v>
      </c>
      <c r="B11" s="227" t="s">
        <v>176</v>
      </c>
      <c r="C11" s="227" t="s">
        <v>177</v>
      </c>
      <c r="D11" s="212"/>
      <c r="E11" s="213"/>
      <c r="F11" s="103">
        <f t="shared" si="0"/>
        <v>0</v>
      </c>
      <c r="G11" s="104">
        <f t="shared" si="1"/>
        <v>0</v>
      </c>
      <c r="I11" s="268" t="s">
        <v>52</v>
      </c>
      <c r="J11" s="268"/>
      <c r="K11" s="268"/>
      <c r="L11" s="269"/>
      <c r="M11" s="91"/>
      <c r="N11" s="280" t="s">
        <v>214</v>
      </c>
      <c r="O11" s="281"/>
      <c r="P11" s="282"/>
      <c r="Q11" s="91"/>
      <c r="R11" s="152" t="s">
        <v>189</v>
      </c>
      <c r="S11" s="161">
        <f>IF(Overview!AM3="silt",IF(Overview!K3="lin",0.03,IF(Overview!K3="exp",0.04,"missing info")),0)</f>
        <v>0</v>
      </c>
    </row>
    <row r="12" spans="1:19" x14ac:dyDescent="0.25">
      <c r="A12" s="224">
        <v>351.85</v>
      </c>
      <c r="B12" s="225" t="s">
        <v>185</v>
      </c>
      <c r="C12" s="225" t="s">
        <v>168</v>
      </c>
      <c r="D12" s="212"/>
      <c r="E12" s="213"/>
      <c r="F12" s="103">
        <f t="shared" si="0"/>
        <v>0</v>
      </c>
      <c r="G12" s="104">
        <f t="shared" si="1"/>
        <v>0</v>
      </c>
      <c r="I12" s="268"/>
      <c r="J12" s="268"/>
      <c r="K12" s="268"/>
      <c r="L12" s="269"/>
      <c r="M12" s="91"/>
      <c r="N12" s="256" t="s">
        <v>216</v>
      </c>
      <c r="O12" s="257"/>
      <c r="P12" s="258"/>
      <c r="Q12" s="91"/>
      <c r="R12" s="91"/>
      <c r="S12" s="109"/>
    </row>
    <row r="13" spans="1:19" x14ac:dyDescent="0.25">
      <c r="A13" s="228">
        <v>583.17999999999995</v>
      </c>
      <c r="B13" s="229" t="s">
        <v>190</v>
      </c>
      <c r="C13" s="227" t="s">
        <v>177</v>
      </c>
      <c r="D13" s="212"/>
      <c r="E13" s="213"/>
      <c r="F13" s="103">
        <f t="shared" si="0"/>
        <v>0</v>
      </c>
      <c r="G13" s="104">
        <f t="shared" si="1"/>
        <v>0</v>
      </c>
      <c r="I13" s="124"/>
      <c r="J13" s="125" t="s">
        <v>191</v>
      </c>
      <c r="K13" s="125" t="s">
        <v>192</v>
      </c>
      <c r="L13" s="126" t="s">
        <v>193</v>
      </c>
      <c r="M13" s="91"/>
      <c r="N13" s="130" t="e">
        <f>D7/(D4+D5)</f>
        <v>#DIV/0!</v>
      </c>
      <c r="O13" s="123" t="s">
        <v>164</v>
      </c>
      <c r="P13" s="131" t="e">
        <f>SQRT((E7^2/(D4+D5)^2)+(D7^2*(E4^2+E5^2)/(D4+D5)^4))</f>
        <v>#DIV/0!</v>
      </c>
      <c r="Q13" s="91"/>
      <c r="R13" s="153" t="s">
        <v>194</v>
      </c>
      <c r="S13" s="162">
        <f>Overview!$N$3</f>
        <v>0</v>
      </c>
    </row>
    <row r="14" spans="1:19" x14ac:dyDescent="0.25">
      <c r="A14" s="224">
        <v>609.22</v>
      </c>
      <c r="B14" s="225" t="s">
        <v>195</v>
      </c>
      <c r="C14" s="225" t="s">
        <v>168</v>
      </c>
      <c r="D14" s="212"/>
      <c r="E14" s="213"/>
      <c r="F14" s="103">
        <f t="shared" si="0"/>
        <v>0</v>
      </c>
      <c r="G14" s="104">
        <f t="shared" si="1"/>
        <v>0</v>
      </c>
      <c r="I14" s="127" t="s">
        <v>196</v>
      </c>
      <c r="J14" s="128" t="e">
        <f>(I6*0.0479)+(I3*0.1116)+(I10*0.2491)</f>
        <v>#DIV/0!</v>
      </c>
      <c r="K14" s="128" t="e">
        <f>(I6*0.0277*(1-0.171))+(I3*0.1457*(1-0.117))+(I10*(0.7982+0.019)*(1-0.0494))</f>
        <v>#DIV/0!</v>
      </c>
      <c r="L14" s="129" t="e">
        <f>(I6*0.644*S11)+(I3*2.22*S11)</f>
        <v>#DIV/0!</v>
      </c>
      <c r="M14" s="91"/>
      <c r="N14" s="259" t="s">
        <v>217</v>
      </c>
      <c r="O14" s="260"/>
      <c r="P14" s="261"/>
      <c r="Q14" s="91"/>
      <c r="R14" s="154" t="s">
        <v>197</v>
      </c>
      <c r="S14" s="163">
        <f>Overview!$O$3</f>
        <v>0</v>
      </c>
    </row>
    <row r="15" spans="1:19" x14ac:dyDescent="0.25">
      <c r="A15" s="228">
        <v>911.1</v>
      </c>
      <c r="B15" s="227" t="s">
        <v>176</v>
      </c>
      <c r="C15" s="227" t="s">
        <v>177</v>
      </c>
      <c r="D15" s="212"/>
      <c r="E15" s="213"/>
      <c r="F15" s="103">
        <f t="shared" si="0"/>
        <v>0</v>
      </c>
      <c r="G15" s="104">
        <f t="shared" si="1"/>
        <v>0</v>
      </c>
      <c r="I15" s="127" t="s">
        <v>198</v>
      </c>
      <c r="J15" s="128" t="e">
        <f>SQRT((0.0479*K6)^2+(0.1116*K3)^2+(0.2491*K10)^2)</f>
        <v>#DIV/0!</v>
      </c>
      <c r="K15" s="128" t="e">
        <f>SQRT((0.0277*(1-0.171)*K6)^2+(I6*0.0277*0.013)^2+(0.1457*(1-0.117)*K3)^2+(I3*0.1457*0.011)^2+(0.801*(1-0.0494)*K10)^2+(I10*0.801*0.007)^2)</f>
        <v>#DIV/0!</v>
      </c>
      <c r="L15" s="132" t="e">
        <f>IF(L14=0,0,(SQRT((K6*0.644)^2+(K3*2.22)^2)*S11))</f>
        <v>#DIV/0!</v>
      </c>
      <c r="M15" s="91"/>
      <c r="N15" s="219" t="e">
        <f>D9/(D6+D8+D11+D15+D16)</f>
        <v>#DIV/0!</v>
      </c>
      <c r="O15" s="123" t="s">
        <v>164</v>
      </c>
      <c r="P15" s="220" t="e">
        <f>SQRT((E9^2/(D6+D8+D11+D15+D16)^2)+(D9^2*(E6^2+E8^2+E11^2+E15^2+E16^2)/(D6+D8+D11+D15+D16)^4))</f>
        <v>#DIV/0!</v>
      </c>
      <c r="Q15" s="91"/>
      <c r="R15" s="91"/>
      <c r="S15" s="109"/>
    </row>
    <row r="16" spans="1:19" x14ac:dyDescent="0.25">
      <c r="A16" s="226">
        <v>968.93</v>
      </c>
      <c r="B16" s="227" t="s">
        <v>176</v>
      </c>
      <c r="C16" s="227" t="s">
        <v>177</v>
      </c>
      <c r="D16" s="212"/>
      <c r="E16" s="213"/>
      <c r="F16" s="103">
        <f t="shared" si="0"/>
        <v>0</v>
      </c>
      <c r="G16" s="104">
        <f t="shared" si="1"/>
        <v>0</v>
      </c>
      <c r="I16" s="127" t="s">
        <v>199</v>
      </c>
      <c r="J16" s="128" t="e">
        <f>J14/(1+1.14*N4)</f>
        <v>#DIV/0!</v>
      </c>
      <c r="K16" s="128" t="e">
        <f>K14/(1+1.25*N4)</f>
        <v>#DIV/0!</v>
      </c>
      <c r="L16" s="129" t="e">
        <f>L14/(1+1.5*N4)</f>
        <v>#DIV/0!</v>
      </c>
      <c r="M16" s="91"/>
      <c r="N16" s="262" t="s">
        <v>200</v>
      </c>
      <c r="O16" s="262"/>
      <c r="P16" s="262"/>
      <c r="Q16" s="133"/>
      <c r="R16" s="263" t="s">
        <v>201</v>
      </c>
      <c r="S16" s="264"/>
    </row>
    <row r="17" spans="1:19" ht="15.75" thickBot="1" x14ac:dyDescent="0.3">
      <c r="A17" s="230">
        <v>1120.1600000000001</v>
      </c>
      <c r="B17" s="225" t="s">
        <v>195</v>
      </c>
      <c r="C17" s="225" t="s">
        <v>168</v>
      </c>
      <c r="D17" s="212"/>
      <c r="E17" s="213"/>
      <c r="F17" s="103">
        <f t="shared" si="0"/>
        <v>0</v>
      </c>
      <c r="G17" s="104">
        <f t="shared" si="1"/>
        <v>0</v>
      </c>
      <c r="I17" s="134" t="s">
        <v>202</v>
      </c>
      <c r="J17" s="135" t="e">
        <f>SQRT(((J15/(1+1.14*N4))^2+((J14*1.14*P4)/(1+1.14*N4)^2)^2))</f>
        <v>#DIV/0!</v>
      </c>
      <c r="K17" s="135" t="e">
        <f>SQRT((K15/(1+1.25*N4))^2+((K14*1.25*P4)/(1+1.25*N4)^2)^2)</f>
        <v>#DIV/0!</v>
      </c>
      <c r="L17" s="136" t="e">
        <f>SQRT((L15/(1+1.5*N4))^2+((L14*1.5*P4)/(1+1.5*N4)^2)^2)</f>
        <v>#DIV/0!</v>
      </c>
      <c r="M17" s="91"/>
      <c r="N17" s="137" t="e">
        <f>J16+K16+L16+N2+N10</f>
        <v>#DIV/0!</v>
      </c>
      <c r="O17" s="94" t="s">
        <v>164</v>
      </c>
      <c r="P17" s="138" t="e">
        <f>SQRT(J17^2+K17^2+L17^2+P2^2+P10^2)</f>
        <v>#DIV/0!</v>
      </c>
      <c r="Q17" s="139"/>
      <c r="R17" s="155" t="s">
        <v>203</v>
      </c>
      <c r="S17" s="156" t="s">
        <v>204</v>
      </c>
    </row>
    <row r="18" spans="1:19" ht="15.2" customHeight="1" x14ac:dyDescent="0.25">
      <c r="A18" s="231">
        <v>1460.91</v>
      </c>
      <c r="B18" s="232" t="s">
        <v>205</v>
      </c>
      <c r="C18" s="232" t="s">
        <v>180</v>
      </c>
      <c r="D18" s="212"/>
      <c r="E18" s="213"/>
      <c r="F18" s="103">
        <f t="shared" si="0"/>
        <v>0</v>
      </c>
      <c r="G18" s="104">
        <f t="shared" si="1"/>
        <v>0</v>
      </c>
      <c r="I18" s="265" t="s">
        <v>206</v>
      </c>
      <c r="J18" s="265"/>
      <c r="K18" s="265"/>
      <c r="L18" s="265"/>
      <c r="M18" s="91"/>
      <c r="N18" s="266" t="s">
        <v>17</v>
      </c>
      <c r="O18" s="266"/>
      <c r="P18" s="266"/>
      <c r="Q18" s="139"/>
      <c r="R18" s="164">
        <f>Overview!$AN$3</f>
        <v>0</v>
      </c>
      <c r="S18" s="165">
        <f>Overview!$AO$3</f>
        <v>0</v>
      </c>
    </row>
    <row r="19" spans="1:19" ht="15.75" thickBot="1" x14ac:dyDescent="0.3">
      <c r="A19" s="230">
        <v>1764.83</v>
      </c>
      <c r="B19" s="225" t="s">
        <v>195</v>
      </c>
      <c r="C19" s="225" t="s">
        <v>168</v>
      </c>
      <c r="D19" s="212"/>
      <c r="E19" s="213"/>
      <c r="F19" s="103">
        <f t="shared" si="0"/>
        <v>0</v>
      </c>
      <c r="G19" s="104">
        <f t="shared" si="1"/>
        <v>0</v>
      </c>
      <c r="I19" s="91"/>
      <c r="J19" s="91"/>
      <c r="K19" s="91"/>
      <c r="L19" s="91"/>
      <c r="M19" s="91"/>
      <c r="N19" s="140" t="e">
        <f>N6*1000/N17</f>
        <v>#DIV/0!</v>
      </c>
      <c r="O19" s="141" t="s">
        <v>164</v>
      </c>
      <c r="P19" s="142" t="e">
        <f>N19*SQRT((P6/N6)^2+(P17/N17)^2)</f>
        <v>#DIV/0!</v>
      </c>
      <c r="Q19" s="139"/>
      <c r="R19" s="143"/>
      <c r="S19" s="144"/>
    </row>
    <row r="20" spans="1:19" ht="15.75" thickBot="1" x14ac:dyDescent="0.3">
      <c r="A20" s="226">
        <v>2615.8200000000002</v>
      </c>
      <c r="B20" s="229" t="s">
        <v>190</v>
      </c>
      <c r="C20" s="229" t="s">
        <v>177</v>
      </c>
      <c r="D20" s="214"/>
      <c r="E20" s="215"/>
      <c r="F20" s="145">
        <f t="shared" si="0"/>
        <v>0</v>
      </c>
      <c r="G20" s="146">
        <f t="shared" si="1"/>
        <v>0</v>
      </c>
      <c r="I20" s="254" t="s">
        <v>207</v>
      </c>
      <c r="J20" s="254"/>
      <c r="K20" s="254"/>
      <c r="L20" s="254"/>
      <c r="M20" s="91"/>
      <c r="N20" s="255" t="s">
        <v>230</v>
      </c>
      <c r="O20" s="255"/>
      <c r="P20" s="255"/>
      <c r="Q20" s="147"/>
      <c r="R20" s="221" t="str">
        <f>Overview!$AL$3</f>
        <v>Feldspar</v>
      </c>
      <c r="S20" s="223" t="str">
        <f>Overview!$AP$3</f>
        <v>off</v>
      </c>
    </row>
    <row r="25" spans="1:19" x14ac:dyDescent="0.25">
      <c r="I25" s="45"/>
    </row>
    <row r="29" spans="1:19" x14ac:dyDescent="0.25">
      <c r="H29" s="216"/>
    </row>
    <row r="34" spans="15:15" x14ac:dyDescent="0.25">
      <c r="O34" s="166"/>
    </row>
  </sheetData>
  <sheetProtection sheet="1" objects="1" scenarios="1"/>
  <protectedRanges>
    <protectedRange sqref="B3:B20" name="Intervalo1"/>
  </protectedRanges>
  <mergeCells count="28">
    <mergeCell ref="B1:B2"/>
    <mergeCell ref="C1:C2"/>
    <mergeCell ref="F1:F2"/>
    <mergeCell ref="G1:G2"/>
    <mergeCell ref="I1:L1"/>
    <mergeCell ref="N1:P1"/>
    <mergeCell ref="R1:S1"/>
    <mergeCell ref="R2:S2"/>
    <mergeCell ref="N3:P3"/>
    <mergeCell ref="R3:S3"/>
    <mergeCell ref="I4:L4"/>
    <mergeCell ref="R4:S4"/>
    <mergeCell ref="N5:P5"/>
    <mergeCell ref="R5:S5"/>
    <mergeCell ref="R6:S6"/>
    <mergeCell ref="R16:S16"/>
    <mergeCell ref="I18:L18"/>
    <mergeCell ref="N18:P18"/>
    <mergeCell ref="I7:L7"/>
    <mergeCell ref="I11:L12"/>
    <mergeCell ref="I20:L20"/>
    <mergeCell ref="N20:P20"/>
    <mergeCell ref="N7:P7"/>
    <mergeCell ref="N9:P9"/>
    <mergeCell ref="N12:P12"/>
    <mergeCell ref="N11:P11"/>
    <mergeCell ref="N14:P14"/>
    <mergeCell ref="N16:P16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135672CF-AA42-4321-9DE3-EF0E6BE706AC}">
          <x14:formula1>
            <xm:f>'Occult Data'!$O$1:$O$2</xm:f>
          </x14:formula1>
          <xm:sqref>B18</xm:sqref>
        </x14:dataValidation>
        <x14:dataValidation type="list" allowBlank="1" showInputMessage="1" showErrorMessage="1" xr:uid="{C1608E9F-0A0A-4E8B-8CA7-DCC998A35E71}">
          <x14:formula1>
            <xm:f>'Occult Data'!$N$1:$N$2</xm:f>
          </x14:formula1>
          <xm:sqref>B3</xm:sqref>
        </x14:dataValidation>
        <x14:dataValidation type="list" allowBlank="1" showInputMessage="1" showErrorMessage="1" xr:uid="{9752055E-5AF7-4F0C-A3CF-04E2F5C2711B}">
          <x14:formula1>
            <xm:f>'Occult Data'!$M$1:$M$2</xm:f>
          </x14:formula1>
          <xm:sqref>B4:B5</xm:sqref>
        </x14:dataValidation>
        <x14:dataValidation type="list" allowBlank="1" showInputMessage="1" showErrorMessage="1" xr:uid="{BC792791-B3B9-4A2B-94AA-850C9A78AEEF}">
          <x14:formula1>
            <xm:f>'Occult Data'!$L$1:$L$2</xm:f>
          </x14:formula1>
          <xm:sqref>B7</xm:sqref>
        </x14:dataValidation>
        <x14:dataValidation type="list" allowBlank="1" showInputMessage="1" showErrorMessage="1" xr:uid="{CBB68A4D-D66E-4958-9518-D1CBC1882B39}">
          <x14:formula1>
            <xm:f>'Occult Data'!$K$1:$K$2</xm:f>
          </x14:formula1>
          <xm:sqref>B12 B10</xm:sqref>
        </x14:dataValidation>
        <x14:dataValidation type="list" allowBlank="1" showInputMessage="1" showErrorMessage="1" xr:uid="{6B1F7065-D50B-4BE7-BA57-8A6FF9395AEB}">
          <x14:formula1>
            <xm:f>'Occult Data'!$J$1:$J$2</xm:f>
          </x14:formula1>
          <xm:sqref>B19 B17 B14</xm:sqref>
        </x14:dataValidation>
        <x14:dataValidation type="list" allowBlank="1" showInputMessage="1" showErrorMessage="1" xr:uid="{343592B7-7AA5-433D-B211-AE47311C908F}">
          <x14:formula1>
            <xm:f>'Occult Data'!$I$1:$I$2</xm:f>
          </x14:formula1>
          <xm:sqref>B9</xm:sqref>
        </x14:dataValidation>
        <x14:dataValidation type="list" allowBlank="1" showInputMessage="1" showErrorMessage="1" xr:uid="{5F9C4BF9-9871-4D9A-8976-D84340B8122F}">
          <x14:formula1>
            <xm:f>'Occult Data'!$H$1:$H$2</xm:f>
          </x14:formula1>
          <xm:sqref>B6 B8 B11 B15:B16</xm:sqref>
        </x14:dataValidation>
        <x14:dataValidation type="list" allowBlank="1" showInputMessage="1" showErrorMessage="1" xr:uid="{F3601705-52EC-4B59-A056-7DEA8AC6458D}">
          <x14:formula1>
            <xm:f>'Occult Data'!$G$1:$G$2</xm:f>
          </x14:formula1>
          <xm:sqref>B20 B13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S34"/>
  <sheetViews>
    <sheetView zoomScaleNormal="100" workbookViewId="0">
      <selection activeCell="B3" sqref="B3:B20"/>
    </sheetView>
  </sheetViews>
  <sheetFormatPr defaultColWidth="11.5703125" defaultRowHeight="15" x14ac:dyDescent="0.25"/>
  <cols>
    <col min="1" max="1" width="9.28515625" customWidth="1"/>
    <col min="2" max="2" width="8.28515625" customWidth="1"/>
    <col min="3" max="3" width="6.85546875" customWidth="1"/>
    <col min="4" max="4" width="11.85546875" customWidth="1"/>
    <col min="5" max="5" width="13.140625" customWidth="1"/>
    <col min="6" max="6" width="10.85546875" customWidth="1"/>
    <col min="7" max="7" width="11.28515625" customWidth="1"/>
    <col min="8" max="8" width="3.140625" customWidth="1"/>
    <col min="9" max="9" width="15.28515625" customWidth="1"/>
    <col min="10" max="10" width="10.7109375" customWidth="1"/>
    <col min="11" max="11" width="13.140625" customWidth="1"/>
    <col min="13" max="13" width="3.140625" customWidth="1"/>
    <col min="14" max="14" width="11.7109375" customWidth="1"/>
    <col min="15" max="16" width="10" customWidth="1"/>
    <col min="17" max="17" width="3.140625" customWidth="1"/>
    <col min="18" max="18" width="14.28515625" customWidth="1"/>
    <col min="19" max="19" width="13.5703125" customWidth="1"/>
    <col min="20" max="64" width="8.7109375" customWidth="1"/>
  </cols>
  <sheetData>
    <row r="1" spans="1:19" ht="13.9" customHeight="1" x14ac:dyDescent="0.25">
      <c r="A1" s="151" t="s">
        <v>152</v>
      </c>
      <c r="B1" s="275" t="s">
        <v>153</v>
      </c>
      <c r="C1" s="275" t="s">
        <v>154</v>
      </c>
      <c r="D1" s="167" t="s">
        <v>155</v>
      </c>
      <c r="E1" s="168" t="s">
        <v>156</v>
      </c>
      <c r="F1" s="276" t="s">
        <v>157</v>
      </c>
      <c r="G1" s="278" t="s">
        <v>158</v>
      </c>
      <c r="H1" s="90"/>
      <c r="I1" s="267" t="s">
        <v>159</v>
      </c>
      <c r="J1" s="267"/>
      <c r="K1" s="267"/>
      <c r="L1" s="267"/>
      <c r="M1" s="91"/>
      <c r="N1" s="267" t="s">
        <v>160</v>
      </c>
      <c r="O1" s="267"/>
      <c r="P1" s="267"/>
      <c r="Q1" s="91"/>
      <c r="R1" s="274" t="s">
        <v>161</v>
      </c>
      <c r="S1" s="274"/>
    </row>
    <row r="2" spans="1:19" ht="15.75" thickBot="1" x14ac:dyDescent="0.3">
      <c r="A2" s="151" t="s">
        <v>162</v>
      </c>
      <c r="B2" s="275"/>
      <c r="C2" s="275"/>
      <c r="D2" s="169" t="s">
        <v>163</v>
      </c>
      <c r="E2" s="170" t="s">
        <v>163</v>
      </c>
      <c r="F2" s="276"/>
      <c r="G2" s="278"/>
      <c r="H2" s="92"/>
      <c r="I2" s="93" t="e">
        <f>SUM(G3,G4,G5,G7,G10,G12,G14,G17,G19)/SUM(F3,F4,F5,F7,F10,F12,F14,F17,F19)</f>
        <v>#DIV/0!</v>
      </c>
      <c r="J2" s="94" t="s">
        <v>164</v>
      </c>
      <c r="K2" s="95" t="e">
        <f>SQRT(1/SUM(F3,F4,F5,F7,F10,F12,F14,F17,F19))</f>
        <v>#DIV/0!</v>
      </c>
      <c r="L2" s="96" t="s">
        <v>165</v>
      </c>
      <c r="M2" s="91"/>
      <c r="N2" s="158">
        <f>Overview!$AA$4</f>
        <v>0.19504856112476671</v>
      </c>
      <c r="O2" s="159" t="s">
        <v>164</v>
      </c>
      <c r="P2" s="160" t="e">
        <f>Overview!$AB$4</f>
        <v>#DIV/0!</v>
      </c>
      <c r="Q2" s="91"/>
      <c r="R2" s="270" t="s">
        <v>166</v>
      </c>
      <c r="S2" s="270"/>
    </row>
    <row r="3" spans="1:19" ht="17.25" x14ac:dyDescent="0.25">
      <c r="A3" s="224">
        <v>46.5</v>
      </c>
      <c r="B3" s="225" t="s">
        <v>167</v>
      </c>
      <c r="C3" s="225" t="s">
        <v>168</v>
      </c>
      <c r="D3" s="212"/>
      <c r="E3" s="213"/>
      <c r="F3" s="97">
        <f t="shared" ref="F3:F20" si="0">IF(B3="-",0,IF(E3&lt;&gt;0,1/E3^2,0))</f>
        <v>0</v>
      </c>
      <c r="G3" s="98">
        <f>IF(D3&lt;&gt;0,D3*F3,0)</f>
        <v>0</v>
      </c>
      <c r="I3" s="99" t="e">
        <f>I2*27/0.33</f>
        <v>#DIV/0!</v>
      </c>
      <c r="J3" s="100" t="s">
        <v>164</v>
      </c>
      <c r="K3" s="101" t="e">
        <f>K2*27/0.33</f>
        <v>#DIV/0!</v>
      </c>
      <c r="L3" s="102" t="s">
        <v>169</v>
      </c>
      <c r="M3" s="91"/>
      <c r="N3" s="271" t="s">
        <v>170</v>
      </c>
      <c r="O3" s="271"/>
      <c r="P3" s="271"/>
      <c r="Q3" s="91"/>
      <c r="R3" s="272" t="s">
        <v>171</v>
      </c>
      <c r="S3" s="272"/>
    </row>
    <row r="4" spans="1:19" x14ac:dyDescent="0.25">
      <c r="A4" s="224">
        <v>63.29</v>
      </c>
      <c r="B4" s="225" t="s">
        <v>172</v>
      </c>
      <c r="C4" s="225" t="s">
        <v>168</v>
      </c>
      <c r="D4" s="212"/>
      <c r="E4" s="213"/>
      <c r="F4" s="103">
        <f t="shared" si="0"/>
        <v>0</v>
      </c>
      <c r="G4" s="104">
        <f>IF(D4&lt;&gt;0,D4*F4,0)</f>
        <v>0</v>
      </c>
      <c r="I4" s="267" t="s">
        <v>173</v>
      </c>
      <c r="J4" s="267"/>
      <c r="K4" s="267"/>
      <c r="L4" s="267"/>
      <c r="M4" s="91"/>
      <c r="N4" s="158" t="e">
        <f>Overview!$AG$4</f>
        <v>#DIV/0!</v>
      </c>
      <c r="O4" s="159" t="s">
        <v>164</v>
      </c>
      <c r="P4" s="160">
        <f>0.1</f>
        <v>0.1</v>
      </c>
      <c r="Q4" s="91"/>
      <c r="R4" s="270" t="s">
        <v>174</v>
      </c>
      <c r="S4" s="270"/>
    </row>
    <row r="5" spans="1:19" x14ac:dyDescent="0.25">
      <c r="A5" s="230">
        <v>93.31</v>
      </c>
      <c r="B5" s="225" t="s">
        <v>172</v>
      </c>
      <c r="C5" s="225" t="s">
        <v>168</v>
      </c>
      <c r="D5" s="212"/>
      <c r="E5" s="213"/>
      <c r="F5" s="103">
        <f t="shared" si="0"/>
        <v>0</v>
      </c>
      <c r="G5" s="104">
        <f t="shared" ref="G5:G20" si="1">IF(D5&lt;&gt;0,D5*F5,0)</f>
        <v>0</v>
      </c>
      <c r="I5" s="93" t="e">
        <f>SUM(G6,G8,G9,G11,G15,G13,G16,G20)/SUM(F6,F8,F9,F11,F13,F15,F16,F20)</f>
        <v>#DIV/0!</v>
      </c>
      <c r="J5" s="94" t="s">
        <v>164</v>
      </c>
      <c r="K5" s="95" t="e">
        <f>SQRT(1/SUM(F6,F8,F9,F11,F13,F15,F16,F20))</f>
        <v>#DIV/0!</v>
      </c>
      <c r="L5" s="96" t="s">
        <v>165</v>
      </c>
      <c r="M5" s="91"/>
      <c r="N5" s="271" t="s">
        <v>13</v>
      </c>
      <c r="O5" s="271"/>
      <c r="P5" s="271"/>
      <c r="Q5" s="91"/>
      <c r="R5" s="272" t="s">
        <v>175</v>
      </c>
      <c r="S5" s="272"/>
    </row>
    <row r="6" spans="1:19" x14ac:dyDescent="0.25">
      <c r="A6" s="226">
        <v>128.72</v>
      </c>
      <c r="B6" s="227" t="s">
        <v>176</v>
      </c>
      <c r="C6" s="227" t="s">
        <v>177</v>
      </c>
      <c r="D6" s="212"/>
      <c r="E6" s="213"/>
      <c r="F6" s="103">
        <f t="shared" si="0"/>
        <v>0</v>
      </c>
      <c r="G6" s="104">
        <f t="shared" si="1"/>
        <v>0</v>
      </c>
      <c r="I6" s="105" t="e">
        <f>I5*27/0.11</f>
        <v>#DIV/0!</v>
      </c>
      <c r="J6" s="106" t="s">
        <v>164</v>
      </c>
      <c r="K6" s="107" t="e">
        <f>K5*27/0.11</f>
        <v>#DIV/0!</v>
      </c>
      <c r="L6" s="108" t="s">
        <v>169</v>
      </c>
      <c r="M6" s="91"/>
      <c r="N6" s="158">
        <f>Overview!$D$4</f>
        <v>0</v>
      </c>
      <c r="O6" s="159" t="s">
        <v>164</v>
      </c>
      <c r="P6" s="160">
        <f>Overview!$E$4</f>
        <v>0</v>
      </c>
      <c r="Q6" s="91"/>
      <c r="R6" s="273" t="s">
        <v>178</v>
      </c>
      <c r="S6" s="273"/>
    </row>
    <row r="7" spans="1:19" x14ac:dyDescent="0.25">
      <c r="A7" s="230">
        <v>185.76</v>
      </c>
      <c r="B7" s="225" t="s">
        <v>179</v>
      </c>
      <c r="C7" s="225" t="s">
        <v>168</v>
      </c>
      <c r="D7" s="212"/>
      <c r="E7" s="213"/>
      <c r="F7" s="103">
        <f t="shared" si="0"/>
        <v>0</v>
      </c>
      <c r="G7" s="104">
        <f t="shared" si="1"/>
        <v>0</v>
      </c>
      <c r="I7" s="267" t="s">
        <v>180</v>
      </c>
      <c r="J7" s="267"/>
      <c r="K7" s="267"/>
      <c r="L7" s="267"/>
      <c r="M7" s="91"/>
      <c r="N7" s="256" t="s">
        <v>181</v>
      </c>
      <c r="O7" s="257"/>
      <c r="P7" s="258"/>
      <c r="Q7" s="91"/>
      <c r="R7" s="91"/>
      <c r="S7" s="109"/>
    </row>
    <row r="8" spans="1:19" ht="15" customHeight="1" x14ac:dyDescent="0.25">
      <c r="A8" s="226">
        <v>209.42</v>
      </c>
      <c r="B8" s="227" t="s">
        <v>176</v>
      </c>
      <c r="C8" s="227" t="s">
        <v>177</v>
      </c>
      <c r="D8" s="212"/>
      <c r="E8" s="213"/>
      <c r="F8" s="103">
        <f t="shared" si="0"/>
        <v>0</v>
      </c>
      <c r="G8" s="104">
        <f t="shared" si="1"/>
        <v>0</v>
      </c>
      <c r="I8" s="110">
        <f>D18</f>
        <v>0</v>
      </c>
      <c r="J8" s="94" t="s">
        <v>164</v>
      </c>
      <c r="K8" s="94">
        <f>E18</f>
        <v>0</v>
      </c>
      <c r="L8" s="111" t="s">
        <v>165</v>
      </c>
      <c r="M8" s="91"/>
      <c r="N8" s="113" t="e">
        <f>(((0.99685704+-0.23958774*LN(R18)+0.014597508*LN(R18)^2)/(1+-0.24153011*LN(R18)+0.015221787*LN(R18)^2))+((0.99685704+-0.23958774*LN(S18)+0.014597508*LN(S18)^2)/(1+-0.24153011*LN(S18)+0.015221787*LN(S18)^2)))/2</f>
        <v>#NUM!</v>
      </c>
      <c r="O8" s="114" t="s">
        <v>164</v>
      </c>
      <c r="P8" s="115" t="e">
        <f>N8*0.05</f>
        <v>#NUM!</v>
      </c>
      <c r="Q8" s="91"/>
      <c r="R8" s="217" t="s">
        <v>189</v>
      </c>
      <c r="S8" s="218" t="s">
        <v>215</v>
      </c>
    </row>
    <row r="9" spans="1:19" x14ac:dyDescent="0.25">
      <c r="A9" s="228">
        <v>238.71</v>
      </c>
      <c r="B9" s="227" t="s">
        <v>183</v>
      </c>
      <c r="C9" s="227" t="s">
        <v>177</v>
      </c>
      <c r="D9" s="212"/>
      <c r="E9" s="213"/>
      <c r="F9" s="103">
        <f t="shared" si="0"/>
        <v>0</v>
      </c>
      <c r="G9" s="104">
        <f t="shared" si="1"/>
        <v>0</v>
      </c>
      <c r="I9" s="112">
        <f>I8*27*1224</f>
        <v>0</v>
      </c>
      <c r="J9" s="107" t="s">
        <v>164</v>
      </c>
      <c r="K9" s="107">
        <f>K8*27*1224</f>
        <v>0</v>
      </c>
      <c r="L9" s="108" t="s">
        <v>169</v>
      </c>
      <c r="M9" s="91"/>
      <c r="N9" s="256" t="s">
        <v>187</v>
      </c>
      <c r="O9" s="257"/>
      <c r="P9" s="258"/>
      <c r="Q9" s="91"/>
      <c r="R9" s="116" t="s">
        <v>184</v>
      </c>
      <c r="S9" s="117">
        <v>0.03</v>
      </c>
    </row>
    <row r="10" spans="1:19" x14ac:dyDescent="0.25">
      <c r="A10" s="224">
        <v>295.10000000000002</v>
      </c>
      <c r="B10" s="225" t="s">
        <v>185</v>
      </c>
      <c r="C10" s="225" t="s">
        <v>168</v>
      </c>
      <c r="D10" s="212"/>
      <c r="E10" s="213"/>
      <c r="F10" s="103">
        <f t="shared" si="0"/>
        <v>0</v>
      </c>
      <c r="G10" s="104">
        <f t="shared" si="1"/>
        <v>0</v>
      </c>
      <c r="I10" s="118">
        <f>I9*100/1000000</f>
        <v>0</v>
      </c>
      <c r="J10" s="119" t="s">
        <v>164</v>
      </c>
      <c r="K10" s="119">
        <f>K9*100/1000000</f>
        <v>0</v>
      </c>
      <c r="L10" s="108" t="s">
        <v>186</v>
      </c>
      <c r="M10" s="91"/>
      <c r="N10" s="122">
        <f>IF(S20="on",IF(R20="Feldspar",12.5*0.7982*(1-((((0.99685704+-0.23958774*LN(R18)+0.014597508*LN(R18)^2)/(1+-0.24153011*LN(R18)+0.015221787*LN(R18)^2))+((0.99685704+-0.23958774*LN(S18)+0.014597508*LN(S18)^2)/(1+-0.24153011*LN(S18)+0.015221787*LN(S18)^2)))/2)),0.01),0)</f>
        <v>0</v>
      </c>
      <c r="O10" s="123" t="s">
        <v>164</v>
      </c>
      <c r="P10" s="121">
        <f>IF(S20="on",IF(R20="Feldspar",N10*SQRT((0.12/12.5)^2+(0.039/0.7982)^2 + (P8/(N8))^2),0.002),0)</f>
        <v>0</v>
      </c>
      <c r="Q10" s="91"/>
      <c r="R10" s="120" t="s">
        <v>188</v>
      </c>
      <c r="S10" s="121">
        <v>0.04</v>
      </c>
    </row>
    <row r="11" spans="1:19" x14ac:dyDescent="0.25">
      <c r="A11" s="226">
        <v>338.21</v>
      </c>
      <c r="B11" s="227" t="s">
        <v>176</v>
      </c>
      <c r="C11" s="227" t="s">
        <v>177</v>
      </c>
      <c r="D11" s="212"/>
      <c r="E11" s="213"/>
      <c r="F11" s="103">
        <f t="shared" si="0"/>
        <v>0</v>
      </c>
      <c r="G11" s="104">
        <f t="shared" si="1"/>
        <v>0</v>
      </c>
      <c r="I11" s="268" t="s">
        <v>52</v>
      </c>
      <c r="J11" s="268"/>
      <c r="K11" s="268"/>
      <c r="L11" s="269"/>
      <c r="M11" s="91"/>
      <c r="N11" s="280" t="s">
        <v>214</v>
      </c>
      <c r="O11" s="281"/>
      <c r="P11" s="282"/>
      <c r="Q11" s="91"/>
      <c r="R11" s="152" t="s">
        <v>189</v>
      </c>
      <c r="S11" s="161">
        <f>IF(Overview!AM4="silt",IF(Overview!K4="lin",0.03,IF(Overview!K4="exp",0.04,"missing info")),0)</f>
        <v>0</v>
      </c>
    </row>
    <row r="12" spans="1:19" x14ac:dyDescent="0.25">
      <c r="A12" s="224">
        <v>351.85</v>
      </c>
      <c r="B12" s="225" t="s">
        <v>185</v>
      </c>
      <c r="C12" s="225" t="s">
        <v>168</v>
      </c>
      <c r="D12" s="212"/>
      <c r="E12" s="213"/>
      <c r="F12" s="103">
        <f t="shared" si="0"/>
        <v>0</v>
      </c>
      <c r="G12" s="104">
        <f t="shared" si="1"/>
        <v>0</v>
      </c>
      <c r="I12" s="268"/>
      <c r="J12" s="268"/>
      <c r="K12" s="268"/>
      <c r="L12" s="269"/>
      <c r="M12" s="91"/>
      <c r="N12" s="256" t="s">
        <v>216</v>
      </c>
      <c r="O12" s="257"/>
      <c r="P12" s="258"/>
      <c r="Q12" s="91"/>
      <c r="R12" s="91"/>
      <c r="S12" s="109"/>
    </row>
    <row r="13" spans="1:19" x14ac:dyDescent="0.25">
      <c r="A13" s="228">
        <v>583.17999999999995</v>
      </c>
      <c r="B13" s="229" t="s">
        <v>190</v>
      </c>
      <c r="C13" s="227" t="s">
        <v>177</v>
      </c>
      <c r="D13" s="212"/>
      <c r="E13" s="213"/>
      <c r="F13" s="103">
        <f t="shared" si="0"/>
        <v>0</v>
      </c>
      <c r="G13" s="104">
        <f t="shared" si="1"/>
        <v>0</v>
      </c>
      <c r="I13" s="124"/>
      <c r="J13" s="125" t="s">
        <v>191</v>
      </c>
      <c r="K13" s="125" t="s">
        <v>192</v>
      </c>
      <c r="L13" s="126" t="s">
        <v>193</v>
      </c>
      <c r="M13" s="91"/>
      <c r="N13" s="130" t="e">
        <f>D7/(D4+D5)</f>
        <v>#DIV/0!</v>
      </c>
      <c r="O13" s="123" t="s">
        <v>164</v>
      </c>
      <c r="P13" s="131" t="e">
        <f>SQRT((E7^2/(D4+D5)^2)+(D7^2*(E4^2+E5^2)/(D4+D5)^4))</f>
        <v>#DIV/0!</v>
      </c>
      <c r="Q13" s="91"/>
      <c r="R13" s="153" t="s">
        <v>194</v>
      </c>
      <c r="S13" s="162">
        <f>Overview!$N$4</f>
        <v>0</v>
      </c>
    </row>
    <row r="14" spans="1:19" x14ac:dyDescent="0.25">
      <c r="A14" s="224">
        <v>609.22</v>
      </c>
      <c r="B14" s="225" t="s">
        <v>195</v>
      </c>
      <c r="C14" s="225" t="s">
        <v>168</v>
      </c>
      <c r="D14" s="212"/>
      <c r="E14" s="213"/>
      <c r="F14" s="103">
        <f t="shared" si="0"/>
        <v>0</v>
      </c>
      <c r="G14" s="104">
        <f t="shared" si="1"/>
        <v>0</v>
      </c>
      <c r="I14" s="127" t="s">
        <v>196</v>
      </c>
      <c r="J14" s="128" t="e">
        <f>(I6*0.0479)+(I3*0.1116)+(I10*0.2491)</f>
        <v>#DIV/0!</v>
      </c>
      <c r="K14" s="128" t="e">
        <f>(I6*0.0277*(1-0.171))+(I3*0.1457*(1-0.117))+(I10*(0.7982+0.019)*(1-0.0494))</f>
        <v>#DIV/0!</v>
      </c>
      <c r="L14" s="129" t="e">
        <f>(I6*0.644*S11)+(I3*2.22*S11)</f>
        <v>#DIV/0!</v>
      </c>
      <c r="M14" s="91"/>
      <c r="N14" s="259" t="s">
        <v>217</v>
      </c>
      <c r="O14" s="260"/>
      <c r="P14" s="261"/>
      <c r="Q14" s="91"/>
      <c r="R14" s="154" t="s">
        <v>197</v>
      </c>
      <c r="S14" s="163">
        <f>Overview!$O$4</f>
        <v>0</v>
      </c>
    </row>
    <row r="15" spans="1:19" x14ac:dyDescent="0.25">
      <c r="A15" s="228">
        <v>911.1</v>
      </c>
      <c r="B15" s="227" t="s">
        <v>176</v>
      </c>
      <c r="C15" s="227" t="s">
        <v>177</v>
      </c>
      <c r="D15" s="212"/>
      <c r="E15" s="213"/>
      <c r="F15" s="103">
        <f t="shared" si="0"/>
        <v>0</v>
      </c>
      <c r="G15" s="104">
        <f t="shared" si="1"/>
        <v>0</v>
      </c>
      <c r="I15" s="127" t="s">
        <v>198</v>
      </c>
      <c r="J15" s="128" t="e">
        <f>SQRT((0.0479*K6)^2+(0.1116*K3)^2+(0.2491*K10)^2)</f>
        <v>#DIV/0!</v>
      </c>
      <c r="K15" s="128" t="e">
        <f>SQRT((0.0277*(1-0.171)*K6)^2+(I6*0.0277*0.013)^2+(0.1457*(1-0.117)*K3)^2+(I3*0.1457*0.011)^2+(0.801*(1-0.0494)*K10)^2+(I10*0.801*0.007)^2)</f>
        <v>#DIV/0!</v>
      </c>
      <c r="L15" s="132" t="e">
        <f>IF(L14=0,0,(SQRT((K6*0.644)^2+(K3*2.22)^2)*S11))</f>
        <v>#DIV/0!</v>
      </c>
      <c r="M15" s="91"/>
      <c r="N15" s="219" t="e">
        <f>D9/(D6+D8+D11+D15+D16)</f>
        <v>#DIV/0!</v>
      </c>
      <c r="O15" s="123" t="s">
        <v>164</v>
      </c>
      <c r="P15" s="220" t="e">
        <f>SQRT((E9^2/(D6+D8+D11+D15+D16)^2)+(D9^2*(E6^2+E8^2+E11^2+E15^2+E16^2)/(D6+D8+D11+D15+D16)^4))</f>
        <v>#DIV/0!</v>
      </c>
      <c r="Q15" s="91"/>
      <c r="R15" s="91"/>
      <c r="S15" s="109"/>
    </row>
    <row r="16" spans="1:19" x14ac:dyDescent="0.25">
      <c r="A16" s="226">
        <v>968.93</v>
      </c>
      <c r="B16" s="227" t="s">
        <v>176</v>
      </c>
      <c r="C16" s="227" t="s">
        <v>177</v>
      </c>
      <c r="D16" s="212"/>
      <c r="E16" s="213"/>
      <c r="F16" s="103">
        <f t="shared" si="0"/>
        <v>0</v>
      </c>
      <c r="G16" s="104">
        <f t="shared" si="1"/>
        <v>0</v>
      </c>
      <c r="I16" s="127" t="s">
        <v>199</v>
      </c>
      <c r="J16" s="128" t="e">
        <f>J14/(1+1.14*N4)</f>
        <v>#DIV/0!</v>
      </c>
      <c r="K16" s="128" t="e">
        <f>K14/(1+1.25*N4)</f>
        <v>#DIV/0!</v>
      </c>
      <c r="L16" s="129" t="e">
        <f>L14/(1+1.5*N4)</f>
        <v>#DIV/0!</v>
      </c>
      <c r="M16" s="91"/>
      <c r="N16" s="262" t="s">
        <v>200</v>
      </c>
      <c r="O16" s="262"/>
      <c r="P16" s="262"/>
      <c r="Q16" s="133"/>
      <c r="R16" s="263" t="s">
        <v>201</v>
      </c>
      <c r="S16" s="264"/>
    </row>
    <row r="17" spans="1:19" ht="15.75" thickBot="1" x14ac:dyDescent="0.3">
      <c r="A17" s="230">
        <v>1120.1600000000001</v>
      </c>
      <c r="B17" s="225" t="s">
        <v>195</v>
      </c>
      <c r="C17" s="225" t="s">
        <v>168</v>
      </c>
      <c r="D17" s="212"/>
      <c r="E17" s="213"/>
      <c r="F17" s="103">
        <f t="shared" si="0"/>
        <v>0</v>
      </c>
      <c r="G17" s="104">
        <f t="shared" si="1"/>
        <v>0</v>
      </c>
      <c r="I17" s="134" t="s">
        <v>202</v>
      </c>
      <c r="J17" s="135" t="e">
        <f>SQRT(((J15/(1+1.14*N4))^2+((J14*1.14*P4)/(1+1.14*N4)^2)^2))</f>
        <v>#DIV/0!</v>
      </c>
      <c r="K17" s="135" t="e">
        <f>SQRT((K15/(1+1.25*N4))^2+((K14*1.25*P4)/(1+1.25*N4)^2)^2)</f>
        <v>#DIV/0!</v>
      </c>
      <c r="L17" s="136" t="e">
        <f>SQRT((L15/(1+1.5*N4))^2+((L14*1.5*P4)/(1+1.5*N4)^2)^2)</f>
        <v>#DIV/0!</v>
      </c>
      <c r="M17" s="91"/>
      <c r="N17" s="137" t="e">
        <f>J16+K16+L16+N2+N10</f>
        <v>#DIV/0!</v>
      </c>
      <c r="O17" s="94" t="s">
        <v>164</v>
      </c>
      <c r="P17" s="138" t="e">
        <f>SQRT(J17^2+K17^2+L17^2+P2^2+P10^2)</f>
        <v>#DIV/0!</v>
      </c>
      <c r="Q17" s="139"/>
      <c r="R17" s="155" t="s">
        <v>203</v>
      </c>
      <c r="S17" s="156" t="s">
        <v>204</v>
      </c>
    </row>
    <row r="18" spans="1:19" x14ac:dyDescent="0.25">
      <c r="A18" s="231">
        <v>1460.91</v>
      </c>
      <c r="B18" s="232" t="s">
        <v>205</v>
      </c>
      <c r="C18" s="232" t="s">
        <v>180</v>
      </c>
      <c r="D18" s="212"/>
      <c r="E18" s="213"/>
      <c r="F18" s="103">
        <f t="shared" si="0"/>
        <v>0</v>
      </c>
      <c r="G18" s="104">
        <f t="shared" si="1"/>
        <v>0</v>
      </c>
      <c r="I18" s="265" t="s">
        <v>206</v>
      </c>
      <c r="J18" s="265"/>
      <c r="K18" s="265"/>
      <c r="L18" s="265"/>
      <c r="M18" s="91"/>
      <c r="N18" s="266" t="s">
        <v>17</v>
      </c>
      <c r="O18" s="266"/>
      <c r="P18" s="266"/>
      <c r="Q18" s="139"/>
      <c r="R18" s="164">
        <f>Overview!$AN$4</f>
        <v>0</v>
      </c>
      <c r="S18" s="165">
        <f>Overview!$AO$4</f>
        <v>0</v>
      </c>
    </row>
    <row r="19" spans="1:19" ht="15.75" thickBot="1" x14ac:dyDescent="0.3">
      <c r="A19" s="230">
        <v>1764.83</v>
      </c>
      <c r="B19" s="225" t="s">
        <v>195</v>
      </c>
      <c r="C19" s="225" t="s">
        <v>168</v>
      </c>
      <c r="D19" s="212"/>
      <c r="E19" s="213"/>
      <c r="F19" s="103">
        <f t="shared" si="0"/>
        <v>0</v>
      </c>
      <c r="G19" s="104">
        <f t="shared" si="1"/>
        <v>0</v>
      </c>
      <c r="I19" s="91"/>
      <c r="J19" s="91"/>
      <c r="K19" s="91"/>
      <c r="L19" s="91"/>
      <c r="M19" s="91"/>
      <c r="N19" s="140" t="e">
        <f>N6*1000/N17</f>
        <v>#DIV/0!</v>
      </c>
      <c r="O19" s="141" t="s">
        <v>164</v>
      </c>
      <c r="P19" s="142" t="e">
        <f>N19*SQRT((P6/N6)^2+(P17/N17)^2)</f>
        <v>#DIV/0!</v>
      </c>
      <c r="Q19" s="139"/>
      <c r="R19" s="143"/>
      <c r="S19" s="144"/>
    </row>
    <row r="20" spans="1:19" ht="15.75" thickBot="1" x14ac:dyDescent="0.3">
      <c r="A20" s="226">
        <v>2615.8200000000002</v>
      </c>
      <c r="B20" s="229" t="s">
        <v>190</v>
      </c>
      <c r="C20" s="229" t="s">
        <v>177</v>
      </c>
      <c r="D20" s="214"/>
      <c r="E20" s="215"/>
      <c r="F20" s="145">
        <f t="shared" si="0"/>
        <v>0</v>
      </c>
      <c r="G20" s="146">
        <f t="shared" si="1"/>
        <v>0</v>
      </c>
      <c r="I20" s="254" t="s">
        <v>207</v>
      </c>
      <c r="J20" s="254"/>
      <c r="K20" s="254"/>
      <c r="L20" s="254"/>
      <c r="M20" s="91"/>
      <c r="N20" s="255" t="s">
        <v>230</v>
      </c>
      <c r="O20" s="255"/>
      <c r="P20" s="255"/>
      <c r="Q20" s="147"/>
      <c r="R20" s="221" t="str">
        <f>Overview!$AL$4</f>
        <v>Quartz</v>
      </c>
      <c r="S20" s="223">
        <f>Overview!$AP$4</f>
        <v>0</v>
      </c>
    </row>
    <row r="21" spans="1:19" x14ac:dyDescent="0.25">
      <c r="A21" s="89"/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</row>
    <row r="25" spans="1:19" x14ac:dyDescent="0.25">
      <c r="I25" s="45"/>
    </row>
    <row r="29" spans="1:19" x14ac:dyDescent="0.25">
      <c r="H29" s="216"/>
    </row>
    <row r="34" spans="15:15" x14ac:dyDescent="0.25">
      <c r="O34" s="166"/>
    </row>
  </sheetData>
  <sheetProtection sheet="1" objects="1" scenarios="1"/>
  <protectedRanges>
    <protectedRange sqref="B3:B20" name="Intervalo1"/>
  </protectedRanges>
  <mergeCells count="28">
    <mergeCell ref="B1:B2"/>
    <mergeCell ref="C1:C2"/>
    <mergeCell ref="F1:F2"/>
    <mergeCell ref="G1:G2"/>
    <mergeCell ref="I1:L1"/>
    <mergeCell ref="N1:P1"/>
    <mergeCell ref="R1:S1"/>
    <mergeCell ref="R2:S2"/>
    <mergeCell ref="N3:P3"/>
    <mergeCell ref="R3:S3"/>
    <mergeCell ref="I4:L4"/>
    <mergeCell ref="R4:S4"/>
    <mergeCell ref="N5:P5"/>
    <mergeCell ref="R5:S5"/>
    <mergeCell ref="R6:S6"/>
    <mergeCell ref="R16:S16"/>
    <mergeCell ref="I18:L18"/>
    <mergeCell ref="N18:P18"/>
    <mergeCell ref="I7:L7"/>
    <mergeCell ref="I11:L12"/>
    <mergeCell ref="I20:L20"/>
    <mergeCell ref="N20:P20"/>
    <mergeCell ref="N7:P7"/>
    <mergeCell ref="N9:P9"/>
    <mergeCell ref="N12:P12"/>
    <mergeCell ref="N11:P11"/>
    <mergeCell ref="N14:P14"/>
    <mergeCell ref="N16:P16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2E3F56A0-E201-4EB4-9305-A665A1D67D72}">
          <x14:formula1>
            <xm:f>'Occult Data'!$O$1:$O$2</xm:f>
          </x14:formula1>
          <xm:sqref>B18</xm:sqref>
        </x14:dataValidation>
        <x14:dataValidation type="list" allowBlank="1" showInputMessage="1" showErrorMessage="1" xr:uid="{5AC3E548-EF7E-459F-9504-53A43733F464}">
          <x14:formula1>
            <xm:f>'Occult Data'!$N$1:$N$2</xm:f>
          </x14:formula1>
          <xm:sqref>B3</xm:sqref>
        </x14:dataValidation>
        <x14:dataValidation type="list" allowBlank="1" showInputMessage="1" showErrorMessage="1" xr:uid="{EFC20C24-21EE-41E9-9847-B2B139EF9CDD}">
          <x14:formula1>
            <xm:f>'Occult Data'!$M$1:$M$2</xm:f>
          </x14:formula1>
          <xm:sqref>B4:B5</xm:sqref>
        </x14:dataValidation>
        <x14:dataValidation type="list" allowBlank="1" showInputMessage="1" showErrorMessage="1" xr:uid="{FCA332BC-3253-4027-B7E8-AF4C816C6674}">
          <x14:formula1>
            <xm:f>'Occult Data'!$L$1:$L$2</xm:f>
          </x14:formula1>
          <xm:sqref>B7</xm:sqref>
        </x14:dataValidation>
        <x14:dataValidation type="list" allowBlank="1" showInputMessage="1" showErrorMessage="1" xr:uid="{DC34A47E-E1AF-489E-9E77-2A6D1B3FBEFE}">
          <x14:formula1>
            <xm:f>'Occult Data'!$K$1:$K$2</xm:f>
          </x14:formula1>
          <xm:sqref>B12 B10</xm:sqref>
        </x14:dataValidation>
        <x14:dataValidation type="list" allowBlank="1" showInputMessage="1" showErrorMessage="1" xr:uid="{EF110819-80A3-4AA3-B51C-2F8B6F4F8E5F}">
          <x14:formula1>
            <xm:f>'Occult Data'!$J$1:$J$2</xm:f>
          </x14:formula1>
          <xm:sqref>B19 B17 B14</xm:sqref>
        </x14:dataValidation>
        <x14:dataValidation type="list" allowBlank="1" showInputMessage="1" showErrorMessage="1" xr:uid="{A6A8239F-A9D4-4407-AFDE-625CDF36FEF8}">
          <x14:formula1>
            <xm:f>'Occult Data'!$I$1:$I$2</xm:f>
          </x14:formula1>
          <xm:sqref>B9</xm:sqref>
        </x14:dataValidation>
        <x14:dataValidation type="list" allowBlank="1" showInputMessage="1" showErrorMessage="1" xr:uid="{9E75F3F4-84AD-4F12-B511-DF32215B464F}">
          <x14:formula1>
            <xm:f>'Occult Data'!$H$1:$H$2</xm:f>
          </x14:formula1>
          <xm:sqref>B6 B8 B11 B15:B16</xm:sqref>
        </x14:dataValidation>
        <x14:dataValidation type="list" allowBlank="1" showInputMessage="1" showErrorMessage="1" xr:uid="{202C29AF-A278-4FC0-B23F-1CCF20B434AC}">
          <x14:formula1>
            <xm:f>'Occult Data'!$G$1:$G$2</xm:f>
          </x14:formula1>
          <xm:sqref>B20 B13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11</TotalTime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56</vt:i4>
      </vt:variant>
    </vt:vector>
  </HeadingPairs>
  <TitlesOfParts>
    <vt:vector size="56" baseType="lpstr">
      <vt:lpstr>Instructions</vt:lpstr>
      <vt:lpstr>Overview</vt:lpstr>
      <vt:lpstr>Geometry</vt:lpstr>
      <vt:lpstr>Cosmic</vt:lpstr>
      <vt:lpstr>Occult Data</vt:lpstr>
      <vt:lpstr>Draft</vt:lpstr>
      <vt:lpstr>Example (Row 2)</vt:lpstr>
      <vt:lpstr>Row 3</vt:lpstr>
      <vt:lpstr>Row 4</vt:lpstr>
      <vt:lpstr>Row 5</vt:lpstr>
      <vt:lpstr>Row 6</vt:lpstr>
      <vt:lpstr>Row 7</vt:lpstr>
      <vt:lpstr>Row 8</vt:lpstr>
      <vt:lpstr>Row 9</vt:lpstr>
      <vt:lpstr>Row 10</vt:lpstr>
      <vt:lpstr>Row 11</vt:lpstr>
      <vt:lpstr>Row 12</vt:lpstr>
      <vt:lpstr>Row 13</vt:lpstr>
      <vt:lpstr>Row 14</vt:lpstr>
      <vt:lpstr>Row 15</vt:lpstr>
      <vt:lpstr>Row 16</vt:lpstr>
      <vt:lpstr>Row 17</vt:lpstr>
      <vt:lpstr>Row 18</vt:lpstr>
      <vt:lpstr>Row 19</vt:lpstr>
      <vt:lpstr>Row 20</vt:lpstr>
      <vt:lpstr>Row 21</vt:lpstr>
      <vt:lpstr>Row 22</vt:lpstr>
      <vt:lpstr>Row 23</vt:lpstr>
      <vt:lpstr>Row 24</vt:lpstr>
      <vt:lpstr>Row 25</vt:lpstr>
      <vt:lpstr>Row 26</vt:lpstr>
      <vt:lpstr>Row 27</vt:lpstr>
      <vt:lpstr>Row 28</vt:lpstr>
      <vt:lpstr>Row 29</vt:lpstr>
      <vt:lpstr>Row 30</vt:lpstr>
      <vt:lpstr>Row 31</vt:lpstr>
      <vt:lpstr>Row 32</vt:lpstr>
      <vt:lpstr>Row 33</vt:lpstr>
      <vt:lpstr>Row 34</vt:lpstr>
      <vt:lpstr>Row 35</vt:lpstr>
      <vt:lpstr>Row 36</vt:lpstr>
      <vt:lpstr>Row 37</vt:lpstr>
      <vt:lpstr>Row 38</vt:lpstr>
      <vt:lpstr>Row 39</vt:lpstr>
      <vt:lpstr>Row 40</vt:lpstr>
      <vt:lpstr>Row 41</vt:lpstr>
      <vt:lpstr>Row 42</vt:lpstr>
      <vt:lpstr>Row 43</vt:lpstr>
      <vt:lpstr>Row 44</vt:lpstr>
      <vt:lpstr>Row 45</vt:lpstr>
      <vt:lpstr>Row 46</vt:lpstr>
      <vt:lpstr>Row 47</vt:lpstr>
      <vt:lpstr>Row 48</vt:lpstr>
      <vt:lpstr>Row 49</vt:lpstr>
      <vt:lpstr>Row 50</vt:lpstr>
      <vt:lpstr>Row 51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Luciana</dc:creator>
  <dc:description/>
  <cp:lastModifiedBy>Luciana</cp:lastModifiedBy>
  <cp:revision>2</cp:revision>
  <dcterms:created xsi:type="dcterms:W3CDTF">2013-04-08T17:07:17Z</dcterms:created>
  <dcterms:modified xsi:type="dcterms:W3CDTF">2022-06-15T19:54:47Z</dcterms:modified>
  <dc:language>pt-BR</dc:language>
</cp:coreProperties>
</file>